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429d364ec11884/Desktop/AA $/August/"/>
    </mc:Choice>
  </mc:AlternateContent>
  <xr:revisionPtr revIDLastSave="35" documentId="11_F2850E94B1F31CF92B79FC79D82BD860731B381D" xr6:coauthVersionLast="47" xr6:coauthVersionMax="47" xr10:uidLastSave="{8D3BAB60-28AD-45DA-806B-F0CF271A0110}"/>
  <bookViews>
    <workbookView xWindow="-120" yWindow="-120" windowWidth="29040" windowHeight="15720" xr2:uid="{00000000-000D-0000-FFFF-FFFF00000000}"/>
  </bookViews>
  <sheets>
    <sheet name="Profit and Loss by Month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7" i="1"/>
  <c r="I114" i="1"/>
  <c r="I115" i="1" s="1"/>
  <c r="H114" i="1"/>
  <c r="H115" i="1" s="1"/>
  <c r="G114" i="1"/>
  <c r="G115" i="1" s="1"/>
  <c r="F114" i="1"/>
  <c r="F115" i="1" s="1"/>
  <c r="E114" i="1"/>
  <c r="E115" i="1" s="1"/>
  <c r="D114" i="1"/>
  <c r="D115" i="1" s="1"/>
  <c r="C114" i="1"/>
  <c r="C115" i="1" s="1"/>
  <c r="B114" i="1"/>
  <c r="B115" i="1" s="1"/>
  <c r="I111" i="1"/>
  <c r="I112" i="1" s="1"/>
  <c r="I116" i="1" s="1"/>
  <c r="H111" i="1"/>
  <c r="H112" i="1" s="1"/>
  <c r="G111" i="1"/>
  <c r="G112" i="1" s="1"/>
  <c r="F111" i="1"/>
  <c r="F112" i="1" s="1"/>
  <c r="E111" i="1"/>
  <c r="E112" i="1" s="1"/>
  <c r="D111" i="1"/>
  <c r="D112" i="1" s="1"/>
  <c r="C111" i="1"/>
  <c r="C112" i="1" s="1"/>
  <c r="B111" i="1"/>
  <c r="B112" i="1" s="1"/>
  <c r="I107" i="1"/>
  <c r="H107" i="1"/>
  <c r="G107" i="1"/>
  <c r="F107" i="1"/>
  <c r="E107" i="1"/>
  <c r="D107" i="1"/>
  <c r="C107" i="1"/>
  <c r="B107" i="1"/>
  <c r="I105" i="1"/>
  <c r="H105" i="1"/>
  <c r="G105" i="1"/>
  <c r="F105" i="1"/>
  <c r="E105" i="1"/>
  <c r="D105" i="1"/>
  <c r="C105" i="1"/>
  <c r="B105" i="1"/>
  <c r="I104" i="1"/>
  <c r="H104" i="1"/>
  <c r="G104" i="1"/>
  <c r="F104" i="1"/>
  <c r="E104" i="1"/>
  <c r="D104" i="1"/>
  <c r="C104" i="1"/>
  <c r="B104" i="1"/>
  <c r="I103" i="1"/>
  <c r="I106" i="1" s="1"/>
  <c r="H103" i="1"/>
  <c r="G103" i="1"/>
  <c r="F103" i="1"/>
  <c r="F106" i="1" s="1"/>
  <c r="E103" i="1"/>
  <c r="D103" i="1"/>
  <c r="D106" i="1" s="1"/>
  <c r="C103" i="1"/>
  <c r="C106" i="1" s="1"/>
  <c r="B103" i="1"/>
  <c r="B106" i="1" s="1"/>
  <c r="I102" i="1"/>
  <c r="H102" i="1"/>
  <c r="G102" i="1"/>
  <c r="F102" i="1"/>
  <c r="E102" i="1"/>
  <c r="D102" i="1"/>
  <c r="C102" i="1"/>
  <c r="B102" i="1"/>
  <c r="I100" i="1"/>
  <c r="H100" i="1"/>
  <c r="G100" i="1"/>
  <c r="F100" i="1"/>
  <c r="E100" i="1"/>
  <c r="D100" i="1"/>
  <c r="C100" i="1"/>
  <c r="B100" i="1"/>
  <c r="I99" i="1"/>
  <c r="I101" i="1" s="1"/>
  <c r="H99" i="1"/>
  <c r="H101" i="1" s="1"/>
  <c r="G99" i="1"/>
  <c r="F99" i="1"/>
  <c r="F101" i="1" s="1"/>
  <c r="E99" i="1"/>
  <c r="E101" i="1" s="1"/>
  <c r="D99" i="1"/>
  <c r="D101" i="1" s="1"/>
  <c r="C99" i="1"/>
  <c r="B99" i="1"/>
  <c r="I98" i="1"/>
  <c r="H98" i="1"/>
  <c r="G98" i="1"/>
  <c r="F98" i="1"/>
  <c r="E98" i="1"/>
  <c r="D98" i="1"/>
  <c r="C98" i="1"/>
  <c r="B98" i="1"/>
  <c r="I97" i="1"/>
  <c r="H97" i="1"/>
  <c r="G97" i="1"/>
  <c r="F97" i="1"/>
  <c r="E97" i="1"/>
  <c r="D97" i="1"/>
  <c r="C97" i="1"/>
  <c r="B97" i="1"/>
  <c r="I95" i="1"/>
  <c r="H95" i="1"/>
  <c r="G95" i="1"/>
  <c r="F95" i="1"/>
  <c r="E95" i="1"/>
  <c r="D95" i="1"/>
  <c r="C95" i="1"/>
  <c r="B95" i="1"/>
  <c r="I94" i="1"/>
  <c r="H94" i="1"/>
  <c r="G94" i="1"/>
  <c r="F94" i="1"/>
  <c r="E94" i="1"/>
  <c r="D94" i="1"/>
  <c r="C94" i="1"/>
  <c r="B94" i="1"/>
  <c r="I93" i="1"/>
  <c r="H93" i="1"/>
  <c r="G93" i="1"/>
  <c r="F93" i="1"/>
  <c r="E93" i="1"/>
  <c r="D93" i="1"/>
  <c r="C93" i="1"/>
  <c r="B93" i="1"/>
  <c r="I92" i="1"/>
  <c r="I96" i="1" s="1"/>
  <c r="H92" i="1"/>
  <c r="H96" i="1" s="1"/>
  <c r="G92" i="1"/>
  <c r="G96" i="1" s="1"/>
  <c r="F92" i="1"/>
  <c r="F96" i="1" s="1"/>
  <c r="E92" i="1"/>
  <c r="E96" i="1" s="1"/>
  <c r="D92" i="1"/>
  <c r="D96" i="1" s="1"/>
  <c r="C92" i="1"/>
  <c r="C96" i="1" s="1"/>
  <c r="B92" i="1"/>
  <c r="I91" i="1"/>
  <c r="H91" i="1"/>
  <c r="G91" i="1"/>
  <c r="F91" i="1"/>
  <c r="E91" i="1"/>
  <c r="D91" i="1"/>
  <c r="C91" i="1"/>
  <c r="B91" i="1"/>
  <c r="I90" i="1"/>
  <c r="H90" i="1"/>
  <c r="G90" i="1"/>
  <c r="F90" i="1"/>
  <c r="E90" i="1"/>
  <c r="D90" i="1"/>
  <c r="C90" i="1"/>
  <c r="B90" i="1"/>
  <c r="I88" i="1"/>
  <c r="H88" i="1"/>
  <c r="G88" i="1"/>
  <c r="F88" i="1"/>
  <c r="E88" i="1"/>
  <c r="D88" i="1"/>
  <c r="C88" i="1"/>
  <c r="B88" i="1"/>
  <c r="I87" i="1"/>
  <c r="H87" i="1"/>
  <c r="G87" i="1"/>
  <c r="F87" i="1"/>
  <c r="E87" i="1"/>
  <c r="D87" i="1"/>
  <c r="C87" i="1"/>
  <c r="B87" i="1"/>
  <c r="I86" i="1"/>
  <c r="I89" i="1" s="1"/>
  <c r="H86" i="1"/>
  <c r="H89" i="1" s="1"/>
  <c r="G86" i="1"/>
  <c r="G89" i="1" s="1"/>
  <c r="F86" i="1"/>
  <c r="F89" i="1" s="1"/>
  <c r="E86" i="1"/>
  <c r="E89" i="1" s="1"/>
  <c r="D86" i="1"/>
  <c r="D89" i="1" s="1"/>
  <c r="C86" i="1"/>
  <c r="B86" i="1"/>
  <c r="I85" i="1"/>
  <c r="H85" i="1"/>
  <c r="G85" i="1"/>
  <c r="F85" i="1"/>
  <c r="E85" i="1"/>
  <c r="D85" i="1"/>
  <c r="C85" i="1"/>
  <c r="B85" i="1"/>
  <c r="I84" i="1"/>
  <c r="H84" i="1"/>
  <c r="G84" i="1"/>
  <c r="F84" i="1"/>
  <c r="E84" i="1"/>
  <c r="D84" i="1"/>
  <c r="C84" i="1"/>
  <c r="B84" i="1"/>
  <c r="I79" i="1"/>
  <c r="H79" i="1"/>
  <c r="G79" i="1"/>
  <c r="F79" i="1"/>
  <c r="E79" i="1"/>
  <c r="D79" i="1"/>
  <c r="C79" i="1"/>
  <c r="B79" i="1"/>
  <c r="I78" i="1"/>
  <c r="H78" i="1"/>
  <c r="G78" i="1"/>
  <c r="F78" i="1"/>
  <c r="E78" i="1"/>
  <c r="D78" i="1"/>
  <c r="C78" i="1"/>
  <c r="B78" i="1"/>
  <c r="I77" i="1"/>
  <c r="H77" i="1"/>
  <c r="G77" i="1"/>
  <c r="F77" i="1"/>
  <c r="E77" i="1"/>
  <c r="D77" i="1"/>
  <c r="C77" i="1"/>
  <c r="B77" i="1"/>
  <c r="I76" i="1"/>
  <c r="H76" i="1"/>
  <c r="G76" i="1"/>
  <c r="F76" i="1"/>
  <c r="E76" i="1"/>
  <c r="D76" i="1"/>
  <c r="C76" i="1"/>
  <c r="B76" i="1"/>
  <c r="I75" i="1"/>
  <c r="I80" i="1" s="1"/>
  <c r="H75" i="1"/>
  <c r="G75" i="1"/>
  <c r="G80" i="1" s="1"/>
  <c r="F75" i="1"/>
  <c r="E75" i="1"/>
  <c r="D75" i="1"/>
  <c r="D80" i="1" s="1"/>
  <c r="C75" i="1"/>
  <c r="C80" i="1" s="1"/>
  <c r="B75" i="1"/>
  <c r="I73" i="1"/>
  <c r="H73" i="1"/>
  <c r="G73" i="1"/>
  <c r="F73" i="1"/>
  <c r="E73" i="1"/>
  <c r="D73" i="1"/>
  <c r="C73" i="1"/>
  <c r="B73" i="1"/>
  <c r="I72" i="1"/>
  <c r="H72" i="1"/>
  <c r="G72" i="1"/>
  <c r="F72" i="1"/>
  <c r="E72" i="1"/>
  <c r="D72" i="1"/>
  <c r="C72" i="1"/>
  <c r="B72" i="1"/>
  <c r="I71" i="1"/>
  <c r="I74" i="1" s="1"/>
  <c r="H71" i="1"/>
  <c r="H74" i="1" s="1"/>
  <c r="G71" i="1"/>
  <c r="G74" i="1" s="1"/>
  <c r="F71" i="1"/>
  <c r="E71" i="1"/>
  <c r="D71" i="1"/>
  <c r="D74" i="1" s="1"/>
  <c r="C71" i="1"/>
  <c r="C74" i="1" s="1"/>
  <c r="B71" i="1"/>
  <c r="B74" i="1" s="1"/>
  <c r="I69" i="1"/>
  <c r="H69" i="1"/>
  <c r="G69" i="1"/>
  <c r="F69" i="1"/>
  <c r="E69" i="1"/>
  <c r="D69" i="1"/>
  <c r="C69" i="1"/>
  <c r="B69" i="1"/>
  <c r="I68" i="1"/>
  <c r="H68" i="1"/>
  <c r="G68" i="1"/>
  <c r="F68" i="1"/>
  <c r="E68" i="1"/>
  <c r="D68" i="1"/>
  <c r="C68" i="1"/>
  <c r="B68" i="1"/>
  <c r="I67" i="1"/>
  <c r="H67" i="1"/>
  <c r="G67" i="1"/>
  <c r="F67" i="1"/>
  <c r="E67" i="1"/>
  <c r="D67" i="1"/>
  <c r="C67" i="1"/>
  <c r="B67" i="1"/>
  <c r="I66" i="1"/>
  <c r="H66" i="1"/>
  <c r="G66" i="1"/>
  <c r="F66" i="1"/>
  <c r="E66" i="1"/>
  <c r="D66" i="1"/>
  <c r="C66" i="1"/>
  <c r="B66" i="1"/>
  <c r="I65" i="1"/>
  <c r="H65" i="1"/>
  <c r="G65" i="1"/>
  <c r="F65" i="1"/>
  <c r="E65" i="1"/>
  <c r="D65" i="1"/>
  <c r="C65" i="1"/>
  <c r="B65" i="1"/>
  <c r="I64" i="1"/>
  <c r="H64" i="1"/>
  <c r="G64" i="1"/>
  <c r="F64" i="1"/>
  <c r="E64" i="1"/>
  <c r="D64" i="1"/>
  <c r="C64" i="1"/>
  <c r="B64" i="1"/>
  <c r="I63" i="1"/>
  <c r="H63" i="1"/>
  <c r="G63" i="1"/>
  <c r="F63" i="1"/>
  <c r="E63" i="1"/>
  <c r="D63" i="1"/>
  <c r="C63" i="1"/>
  <c r="B63" i="1"/>
  <c r="I62" i="1"/>
  <c r="H62" i="1"/>
  <c r="G62" i="1"/>
  <c r="F62" i="1"/>
  <c r="E62" i="1"/>
  <c r="D62" i="1"/>
  <c r="C62" i="1"/>
  <c r="B62" i="1"/>
  <c r="I61" i="1"/>
  <c r="H61" i="1"/>
  <c r="G61" i="1"/>
  <c r="F61" i="1"/>
  <c r="E61" i="1"/>
  <c r="D61" i="1"/>
  <c r="C61" i="1"/>
  <c r="B61" i="1"/>
  <c r="I60" i="1"/>
  <c r="H60" i="1"/>
  <c r="G60" i="1"/>
  <c r="F60" i="1"/>
  <c r="E60" i="1"/>
  <c r="D60" i="1"/>
  <c r="C60" i="1"/>
  <c r="B60" i="1"/>
  <c r="I59" i="1"/>
  <c r="H59" i="1"/>
  <c r="G59" i="1"/>
  <c r="F59" i="1"/>
  <c r="E59" i="1"/>
  <c r="D59" i="1"/>
  <c r="C59" i="1"/>
  <c r="B59" i="1"/>
  <c r="I58" i="1"/>
  <c r="H58" i="1"/>
  <c r="G58" i="1"/>
  <c r="F58" i="1"/>
  <c r="E58" i="1"/>
  <c r="D58" i="1"/>
  <c r="C58" i="1"/>
  <c r="B58" i="1"/>
  <c r="I57" i="1"/>
  <c r="H57" i="1"/>
  <c r="G57" i="1"/>
  <c r="F57" i="1"/>
  <c r="E57" i="1"/>
  <c r="D57" i="1"/>
  <c r="C57" i="1"/>
  <c r="B57" i="1"/>
  <c r="I56" i="1"/>
  <c r="H56" i="1"/>
  <c r="G56" i="1"/>
  <c r="F56" i="1"/>
  <c r="E56" i="1"/>
  <c r="D56" i="1"/>
  <c r="C56" i="1"/>
  <c r="B56" i="1"/>
  <c r="I55" i="1"/>
  <c r="H55" i="1"/>
  <c r="G55" i="1"/>
  <c r="F55" i="1"/>
  <c r="E55" i="1"/>
  <c r="D55" i="1"/>
  <c r="C55" i="1"/>
  <c r="B55" i="1"/>
  <c r="I54" i="1"/>
  <c r="H54" i="1"/>
  <c r="G54" i="1"/>
  <c r="F54" i="1"/>
  <c r="E54" i="1"/>
  <c r="D54" i="1"/>
  <c r="C54" i="1"/>
  <c r="B54" i="1"/>
  <c r="I53" i="1"/>
  <c r="H53" i="1"/>
  <c r="G53" i="1"/>
  <c r="F53" i="1"/>
  <c r="E53" i="1"/>
  <c r="D53" i="1"/>
  <c r="C53" i="1"/>
  <c r="B53" i="1"/>
  <c r="I52" i="1"/>
  <c r="H52" i="1"/>
  <c r="G52" i="1"/>
  <c r="F52" i="1"/>
  <c r="E52" i="1"/>
  <c r="D52" i="1"/>
  <c r="C52" i="1"/>
  <c r="B52" i="1"/>
  <c r="I51" i="1"/>
  <c r="H51" i="1"/>
  <c r="G51" i="1"/>
  <c r="F51" i="1"/>
  <c r="E51" i="1"/>
  <c r="D51" i="1"/>
  <c r="C51" i="1"/>
  <c r="B51" i="1"/>
  <c r="I50" i="1"/>
  <c r="H50" i="1"/>
  <c r="G50" i="1"/>
  <c r="F50" i="1"/>
  <c r="E50" i="1"/>
  <c r="D50" i="1"/>
  <c r="C50" i="1"/>
  <c r="B50" i="1"/>
  <c r="I49" i="1"/>
  <c r="H49" i="1"/>
  <c r="G49" i="1"/>
  <c r="F49" i="1"/>
  <c r="E49" i="1"/>
  <c r="D49" i="1"/>
  <c r="C49" i="1"/>
  <c r="B49" i="1"/>
  <c r="I48" i="1"/>
  <c r="H48" i="1"/>
  <c r="G48" i="1"/>
  <c r="F48" i="1"/>
  <c r="E48" i="1"/>
  <c r="D48" i="1"/>
  <c r="C48" i="1"/>
  <c r="B48" i="1"/>
  <c r="I47" i="1"/>
  <c r="H47" i="1"/>
  <c r="G47" i="1"/>
  <c r="F47" i="1"/>
  <c r="E47" i="1"/>
  <c r="D47" i="1"/>
  <c r="C47" i="1"/>
  <c r="B47" i="1"/>
  <c r="I46" i="1"/>
  <c r="H46" i="1"/>
  <c r="G46" i="1"/>
  <c r="F46" i="1"/>
  <c r="E46" i="1"/>
  <c r="D46" i="1"/>
  <c r="C46" i="1"/>
  <c r="B46" i="1"/>
  <c r="I45" i="1"/>
  <c r="H45" i="1"/>
  <c r="G45" i="1"/>
  <c r="F45" i="1"/>
  <c r="E45" i="1"/>
  <c r="D45" i="1"/>
  <c r="C45" i="1"/>
  <c r="B45" i="1"/>
  <c r="I44" i="1"/>
  <c r="H44" i="1"/>
  <c r="G44" i="1"/>
  <c r="F44" i="1"/>
  <c r="E44" i="1"/>
  <c r="D44" i="1"/>
  <c r="C44" i="1"/>
  <c r="B44" i="1"/>
  <c r="I43" i="1"/>
  <c r="H43" i="1"/>
  <c r="G43" i="1"/>
  <c r="F43" i="1"/>
  <c r="E43" i="1"/>
  <c r="D43" i="1"/>
  <c r="C43" i="1"/>
  <c r="B43" i="1"/>
  <c r="I42" i="1"/>
  <c r="H42" i="1"/>
  <c r="G42" i="1"/>
  <c r="F42" i="1"/>
  <c r="E42" i="1"/>
  <c r="D42" i="1"/>
  <c r="C42" i="1"/>
  <c r="B42" i="1"/>
  <c r="I41" i="1"/>
  <c r="H41" i="1"/>
  <c r="G41" i="1"/>
  <c r="F41" i="1"/>
  <c r="E41" i="1"/>
  <c r="D41" i="1"/>
  <c r="C41" i="1"/>
  <c r="B41" i="1"/>
  <c r="I40" i="1"/>
  <c r="H40" i="1"/>
  <c r="G40" i="1"/>
  <c r="F40" i="1"/>
  <c r="E40" i="1"/>
  <c r="D40" i="1"/>
  <c r="C40" i="1"/>
  <c r="B40" i="1"/>
  <c r="I39" i="1"/>
  <c r="H39" i="1"/>
  <c r="G39" i="1"/>
  <c r="F39" i="1"/>
  <c r="E39" i="1"/>
  <c r="D39" i="1"/>
  <c r="C39" i="1"/>
  <c r="B39" i="1"/>
  <c r="I38" i="1"/>
  <c r="H38" i="1"/>
  <c r="G38" i="1"/>
  <c r="F38" i="1"/>
  <c r="E38" i="1"/>
  <c r="D38" i="1"/>
  <c r="C38" i="1"/>
  <c r="B38" i="1"/>
  <c r="I37" i="1"/>
  <c r="H37" i="1"/>
  <c r="G37" i="1"/>
  <c r="F37" i="1"/>
  <c r="E37" i="1"/>
  <c r="D37" i="1"/>
  <c r="C37" i="1"/>
  <c r="B37" i="1"/>
  <c r="I36" i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  <c r="I10" i="1"/>
  <c r="H10" i="1"/>
  <c r="G10" i="1"/>
  <c r="F10" i="1"/>
  <c r="E10" i="1"/>
  <c r="D10" i="1"/>
  <c r="C10" i="1"/>
  <c r="B10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  <c r="I7" i="1"/>
  <c r="H7" i="1"/>
  <c r="G7" i="1"/>
  <c r="G70" i="1" s="1"/>
  <c r="F7" i="1"/>
  <c r="E7" i="1"/>
  <c r="D7" i="1"/>
  <c r="D70" i="1" s="1"/>
  <c r="C7" i="1"/>
  <c r="B7" i="1"/>
  <c r="B70" i="1" s="1"/>
  <c r="E74" i="1" l="1"/>
  <c r="C70" i="1"/>
  <c r="C81" i="1" s="1"/>
  <c r="C82" i="1" s="1"/>
  <c r="B80" i="1"/>
  <c r="E70" i="1"/>
  <c r="F108" i="1"/>
  <c r="F80" i="1"/>
  <c r="I70" i="1"/>
  <c r="I81" i="1" s="1"/>
  <c r="I82" i="1" s="1"/>
  <c r="F70" i="1"/>
  <c r="B101" i="1"/>
  <c r="H106" i="1"/>
  <c r="E80" i="1"/>
  <c r="H80" i="1"/>
  <c r="H116" i="1"/>
  <c r="G101" i="1"/>
  <c r="E106" i="1"/>
  <c r="E108" i="1" s="1"/>
  <c r="H70" i="1"/>
  <c r="D81" i="1"/>
  <c r="D82" i="1" s="1"/>
  <c r="B89" i="1"/>
  <c r="G106" i="1"/>
  <c r="E116" i="1"/>
  <c r="D108" i="1"/>
  <c r="C116" i="1"/>
  <c r="D116" i="1"/>
  <c r="G81" i="1"/>
  <c r="G82" i="1" s="1"/>
  <c r="B116" i="1"/>
  <c r="H108" i="1"/>
  <c r="F116" i="1"/>
  <c r="B81" i="1"/>
  <c r="I108" i="1"/>
  <c r="G116" i="1"/>
  <c r="B96" i="1"/>
  <c r="F74" i="1"/>
  <c r="C89" i="1"/>
  <c r="C101" i="1"/>
  <c r="I109" i="1" l="1"/>
  <c r="I117" i="1" s="1"/>
  <c r="B108" i="1"/>
  <c r="G108" i="1"/>
  <c r="G109" i="1" s="1"/>
  <c r="G117" i="1" s="1"/>
  <c r="E81" i="1"/>
  <c r="E82" i="1" s="1"/>
  <c r="E109" i="1" s="1"/>
  <c r="E117" i="1" s="1"/>
  <c r="D109" i="1"/>
  <c r="D117" i="1" s="1"/>
  <c r="C108" i="1"/>
  <c r="C109" i="1" s="1"/>
  <c r="C117" i="1" s="1"/>
  <c r="F81" i="1"/>
  <c r="F82" i="1" s="1"/>
  <c r="F109" i="1" s="1"/>
  <c r="F117" i="1" s="1"/>
  <c r="H81" i="1"/>
  <c r="H82" i="1" s="1"/>
  <c r="H109" i="1" s="1"/>
  <c r="H117" i="1" s="1"/>
  <c r="B82" i="1"/>
  <c r="B109" i="1" l="1"/>
  <c r="B117" i="1" l="1"/>
</calcChain>
</file>

<file path=xl/sharedStrings.xml><?xml version="1.0" encoding="utf-8"?>
<sst xmlns="http://schemas.openxmlformats.org/spreadsheetml/2006/main" count="125" uniqueCount="125">
  <si>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</si>
  <si>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</si>
  <si>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</si>
  <si>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</si>
  <si>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</si>
  <si>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</si>
  <si>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</si>
  <si>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</si>
  <si>
    <t>Total</t>
  </si>
  <si>
    <t>Income</t>
  </si>
  <si>
    <t xml:space="preserve">   Contributions-Groups</t>
  </si>
  <si>
    <t xml:space="preserve">      Aberdeen New Life</t>
  </si>
  <si>
    <t xml:space="preserve">      Acceptance</t>
  </si>
  <si>
    <t xml:space="preserve">      Any Lengths</t>
  </si>
  <si>
    <t xml:space="preserve">      Attraction Rather Than Promotion</t>
  </si>
  <si>
    <t xml:space="preserve">      Bel Air 12 Step</t>
  </si>
  <si>
    <t xml:space="preserve">      Bel Air Big Book</t>
  </si>
  <si>
    <t xml:space="preserve">      Bel Air Women's Big Book</t>
  </si>
  <si>
    <t xml:space="preserve">      Bel Air Women's Group</t>
  </si>
  <si>
    <t xml:space="preserve">      Better with Age</t>
  </si>
  <si>
    <t xml:space="preserve">      By the Book</t>
  </si>
  <si>
    <t xml:space="preserve">      Caring &amp; Sharing</t>
  </si>
  <si>
    <t xml:space="preserve">      Cut It Out</t>
  </si>
  <si>
    <t xml:space="preserve">      Darlington 12 Step</t>
  </si>
  <si>
    <t xml:space="preserve">      Delta Big Book</t>
  </si>
  <si>
    <t xml:space="preserve">      District 30</t>
  </si>
  <si>
    <t xml:space="preserve">      Edgewood Noon Group</t>
  </si>
  <si>
    <t xml:space="preserve">      Emmorton Beginners</t>
  </si>
  <si>
    <t xml:space="preserve">      Fallston Early Saturday</t>
  </si>
  <si>
    <t xml:space="preserve">      First Light Group Elkton</t>
  </si>
  <si>
    <t xml:space="preserve">      Fundamentally All Is Well</t>
  </si>
  <si>
    <t xml:space="preserve">      Gates of Insanity</t>
  </si>
  <si>
    <t xml:space="preserve">      Good News</t>
  </si>
  <si>
    <t xml:space="preserve">      Happy Hour</t>
  </si>
  <si>
    <t xml:space="preserve">      Jarrettsville 12 Step</t>
  </si>
  <si>
    <t xml:space="preserve">      Joppa 12 Step</t>
  </si>
  <si>
    <t xml:space="preserve">      Just for Today</t>
  </si>
  <si>
    <t xml:space="preserve">      Living the Steps</t>
  </si>
  <si>
    <t xml:space="preserve">      Lunch Bunch</t>
  </si>
  <si>
    <t xml:space="preserve">      Morning Group</t>
  </si>
  <si>
    <t xml:space="preserve">      Morning Reflections</t>
  </si>
  <si>
    <t xml:space="preserve">      New Beginnings 1</t>
  </si>
  <si>
    <t xml:space="preserve">      New Life Aberdeen</t>
  </si>
  <si>
    <t xml:space="preserve">      North East 12 &amp; 12</t>
  </si>
  <si>
    <t xml:space="preserve">      North East Big Book</t>
  </si>
  <si>
    <t xml:space="preserve">      North East Early Bird</t>
  </si>
  <si>
    <t xml:space="preserve">      North East Friday</t>
  </si>
  <si>
    <t xml:space="preserve">      One Day At A Time</t>
  </si>
  <si>
    <t xml:space="preserve">      Plug the Jug</t>
  </si>
  <si>
    <t xml:space="preserve">      Port In A Storm</t>
  </si>
  <si>
    <t xml:space="preserve">      Pursuit of Happiness</t>
  </si>
  <si>
    <t xml:space="preserve">      Recovering Spirit</t>
  </si>
  <si>
    <t xml:space="preserve">      Right Road 12 &amp; 12</t>
  </si>
  <si>
    <t xml:space="preserve">      Saturday Meditation</t>
  </si>
  <si>
    <t xml:space="preserve">      Search For Serenity</t>
  </si>
  <si>
    <t xml:space="preserve">      Sisters Of Sobriety</t>
  </si>
  <si>
    <t xml:space="preserve">      Sober Voices</t>
  </si>
  <si>
    <t xml:space="preserve">      Sobriety On Friday</t>
  </si>
  <si>
    <t xml:space="preserve">      Solution For Living</t>
  </si>
  <si>
    <t xml:space="preserve">      Spesutia</t>
  </si>
  <si>
    <t xml:space="preserve">      Stay for the Miracle</t>
  </si>
  <si>
    <t xml:space="preserve">      Stay Stopped</t>
  </si>
  <si>
    <t xml:space="preserve">      Sunday Meditation</t>
  </si>
  <si>
    <t xml:space="preserve">      Sunday Morning Now</t>
  </si>
  <si>
    <t xml:space="preserve">      Sunlight of the Spirit Thursday</t>
  </si>
  <si>
    <t xml:space="preserve">      SWAN Group</t>
  </si>
  <si>
    <t xml:space="preserve">      T.H.I.N.K.</t>
  </si>
  <si>
    <t xml:space="preserve">      There is a Solution</t>
  </si>
  <si>
    <t xml:space="preserve">      Third Tradition</t>
  </si>
  <si>
    <t xml:space="preserve">      Three Legacies</t>
  </si>
  <si>
    <t xml:space="preserve">      Tuesday 12 Step Group</t>
  </si>
  <si>
    <t xml:space="preserve">      Wednesday Night 12 Step</t>
  </si>
  <si>
    <t xml:space="preserve">      Women For Sobriety</t>
  </si>
  <si>
    <t xml:space="preserve">   Total Contributions-Groups</t>
  </si>
  <si>
    <t xml:space="preserve">   Intergroup Activities Income</t>
  </si>
  <si>
    <t xml:space="preserve">      NEMDAA Awareness Bingo Income</t>
  </si>
  <si>
    <t xml:space="preserve">      Spring Breakfast Income</t>
  </si>
  <si>
    <t xml:space="preserve">   Total Intergroup Activities Income</t>
  </si>
  <si>
    <t xml:space="preserve">   Other Income</t>
  </si>
  <si>
    <t xml:space="preserve">      Birthday Plan</t>
  </si>
  <si>
    <t xml:space="preserve">      Individual Contributions</t>
  </si>
  <si>
    <t xml:space="preserve">      Literature Sales</t>
  </si>
  <si>
    <t xml:space="preserve">      Medallion Sales</t>
  </si>
  <si>
    <t xml:space="preserve">   Total Other Income</t>
  </si>
  <si>
    <t>Total Income</t>
  </si>
  <si>
    <t>Gross Profit</t>
  </si>
  <si>
    <t>Expenses</t>
  </si>
  <si>
    <t xml:space="preserve">   Accounting Services</t>
  </si>
  <si>
    <t xml:space="preserve">   Insurance</t>
  </si>
  <si>
    <t xml:space="preserve">   Intergroup Workshop</t>
  </si>
  <si>
    <t xml:space="preserve">      Bingo - Expenses</t>
  </si>
  <si>
    <t xml:space="preserve">      Spring Breakfast</t>
  </si>
  <si>
    <t xml:space="preserve">   Total Intergroup Workshop</t>
  </si>
  <si>
    <t xml:space="preserve">   Literature Purchases</t>
  </si>
  <si>
    <t xml:space="preserve">   Medallion Purchases</t>
  </si>
  <si>
    <t xml:space="preserve">   Office Expenses</t>
  </si>
  <si>
    <t xml:space="preserve">      Office Supplies</t>
  </si>
  <si>
    <t xml:space="preserve">      Postage</t>
  </si>
  <si>
    <t xml:space="preserve">      Software Subscription</t>
  </si>
  <si>
    <t xml:space="preserve">   Total Office Expenses</t>
  </si>
  <si>
    <t xml:space="preserve">   Payroll Services</t>
  </si>
  <si>
    <t xml:space="preserve">   Payroll Taxes</t>
  </si>
  <si>
    <t xml:space="preserve">   Rent or Lease</t>
  </si>
  <si>
    <t xml:space="preserve">      Office - Rent</t>
  </si>
  <si>
    <t xml:space="preserve">   Total Rent or Lease</t>
  </si>
  <si>
    <t xml:space="preserve">   Salaries</t>
  </si>
  <si>
    <t xml:space="preserve">   Utilities</t>
  </si>
  <si>
    <t xml:space="preserve">      Gas &amp; Electric</t>
  </si>
  <si>
    <t xml:space="preserve">      Telephone/Internet</t>
  </si>
  <si>
    <t xml:space="preserve">   Total Utilities</t>
  </si>
  <si>
    <t xml:space="preserve">   Website hosting fees</t>
  </si>
  <si>
    <t>Total Expenses</t>
  </si>
  <si>
    <t>Net Operating Income</t>
  </si>
  <si>
    <t>Other Income</t>
  </si>
  <si>
    <t xml:space="preserve">   Other Miscellaneous Income</t>
  </si>
  <si>
    <t>Total Other Income</t>
  </si>
  <si>
    <t>Other Expenses</t>
  </si>
  <si>
    <t xml:space="preserve">   PayPal Discount Taken</t>
  </si>
  <si>
    <t>Total Other Expenses</t>
  </si>
  <si>
    <t>Net Other Income</t>
  </si>
  <si>
    <t>Net Income</t>
  </si>
  <si>
    <t>Sunday, Sep 25, 2022 06:48:31 AM GMT-7 - Cash Basis</t>
  </si>
  <si>
    <t>NEMDAA</t>
  </si>
  <si>
    <t>Profit and Loss by Month</t>
  </si>
  <si>
    <t>January 1 - September 25,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</si>
</sst>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1"/>
  <sheetViews>
    <sheetView tabSelected="1" topLeftCell="A86" workbookViewId="0">
      <selection activeCell="P110" sqref="P110"/>
    </sheetView>
  </sheetViews>
  <sheetFormatPr defaultRowHeight="15" x14ac:dyDescent="0.25"/>
  <cols>
    <col min="1" max="1" width="33.5703125" customWidth="1"/>
    <col min="2" max="2" width="8.5703125" customWidth="1"/>
    <col min="3" max="3" width="9.42578125" customWidth="1"/>
    <col min="4" max="4" width="8.5703125" customWidth="1"/>
    <col min="5" max="5" width="10.28515625" customWidth="1"/>
    <col min="6" max="7" width="8.5703125" customWidth="1"/>
    <col min="8" max="8" width="10.28515625" customWidth="1"/>
    <col min="9" max="9" width="8.5703125" customWidth="1"/>
    <col min="10" max="10" width="9.42578125" customWidth="1"/>
  </cols>
  <sheetData>
    <row r="1" spans="1:10" ht="18" x14ac:dyDescent="0.25">
      <c r="A1" s="10" t="s">
        <v>122</v>
      </c>
      <c r="B1" s="9"/>
      <c r="C1" s="9"/>
      <c r="D1" s="9"/>
      <c r="E1" s="9"/>
      <c r="F1" s="9"/>
      <c r="G1" s="9"/>
      <c r="H1" s="9"/>
      <c r="I1" s="9"/>
      <c r="J1" s="9"/>
    </row>
    <row r="2" spans="1:10" ht="18" x14ac:dyDescent="0.25">
      <c r="A2" s="10" t="s">
        <v>123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11" t="s">
        <v>124</v>
      </c>
      <c r="B3" s="9"/>
      <c r="C3" s="9"/>
      <c r="D3" s="9"/>
      <c r="E3" s="9"/>
      <c r="F3" s="9"/>
      <c r="G3" s="9"/>
      <c r="H3" s="9"/>
      <c r="I3" s="9"/>
      <c r="J3" s="9"/>
    </row>
    <row r="5" spans="1:10" ht="24.75" x14ac:dyDescent="0.25">
      <c r="A5" s="1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</row>
    <row r="6" spans="1:10" x14ac:dyDescent="0.25">
      <c r="A6" s="3" t="s">
        <v>9</v>
      </c>
      <c r="B6" s="4"/>
      <c r="C6" s="4"/>
      <c r="D6" s="4"/>
      <c r="E6" s="4"/>
      <c r="F6" s="4"/>
      <c r="G6" s="4"/>
      <c r="H6" s="4"/>
      <c r="I6" s="4"/>
      <c r="J6" s="4"/>
    </row>
    <row r="7" spans="1:10" x14ac:dyDescent="0.25">
      <c r="A7" s="3" t="s">
        <v>10</v>
      </c>
      <c r="B7" s="5">
        <f>0</f>
        <v>0</v>
      </c>
      <c r="C7" s="5">
        <f>0</f>
        <v>0</v>
      </c>
      <c r="D7" s="5">
        <f>0</f>
        <v>0</v>
      </c>
      <c r="E7" s="5">
        <f>0</f>
        <v>0</v>
      </c>
      <c r="F7" s="5">
        <f>0</f>
        <v>0</v>
      </c>
      <c r="G7" s="5">
        <f>0</f>
        <v>0</v>
      </c>
      <c r="H7" s="5">
        <f>0</f>
        <v>0</v>
      </c>
      <c r="I7" s="5">
        <f>0</f>
        <v>0</v>
      </c>
      <c r="J7" s="5">
        <f>((((((((B7)+(C7))+(D7))+(E7))+(F7))+(G7))+(H7))+(I7))</f>
        <v>0</v>
      </c>
    </row>
    <row r="8" spans="1:10" x14ac:dyDescent="0.25">
      <c r="A8" s="3" t="s">
        <v>11</v>
      </c>
      <c r="B8" s="5">
        <f>0</f>
        <v>0</v>
      </c>
      <c r="C8" s="5">
        <f>0</f>
        <v>0</v>
      </c>
      <c r="D8" s="5">
        <f>0</f>
        <v>0</v>
      </c>
      <c r="E8" s="5">
        <f>0</f>
        <v>0</v>
      </c>
      <c r="F8" s="5">
        <f>0</f>
        <v>0</v>
      </c>
      <c r="G8" s="5">
        <f>144</f>
        <v>144</v>
      </c>
      <c r="H8" s="5">
        <f>0</f>
        <v>0</v>
      </c>
      <c r="I8" s="5">
        <f>0</f>
        <v>0</v>
      </c>
      <c r="J8" s="5">
        <f t="shared" ref="J8:J71" si="0">((((((((B8)+(C8))+(D8))+(E8))+(F8))+(G8))+(H8))+(I8))</f>
        <v>144</v>
      </c>
    </row>
    <row r="9" spans="1:10" x14ac:dyDescent="0.25">
      <c r="A9" s="3" t="s">
        <v>12</v>
      </c>
      <c r="B9" s="5">
        <f>0</f>
        <v>0</v>
      </c>
      <c r="C9" s="5">
        <f>260</f>
        <v>260</v>
      </c>
      <c r="D9" s="5">
        <f>0</f>
        <v>0</v>
      </c>
      <c r="E9" s="5">
        <f>0</f>
        <v>0</v>
      </c>
      <c r="F9" s="5">
        <f>381</f>
        <v>381</v>
      </c>
      <c r="G9" s="5">
        <f>0</f>
        <v>0</v>
      </c>
      <c r="H9" s="5">
        <f>0</f>
        <v>0</v>
      </c>
      <c r="I9" s="5">
        <f>0</f>
        <v>0</v>
      </c>
      <c r="J9" s="5">
        <f t="shared" si="0"/>
        <v>641</v>
      </c>
    </row>
    <row r="10" spans="1:10" x14ac:dyDescent="0.25">
      <c r="A10" s="3" t="s">
        <v>13</v>
      </c>
      <c r="B10" s="5">
        <f>55</f>
        <v>55</v>
      </c>
      <c r="C10" s="5">
        <f>0</f>
        <v>0</v>
      </c>
      <c r="D10" s="5">
        <f>0</f>
        <v>0</v>
      </c>
      <c r="E10" s="5">
        <f>45.6</f>
        <v>45.6</v>
      </c>
      <c r="F10" s="5">
        <f>0</f>
        <v>0</v>
      </c>
      <c r="G10" s="5">
        <f>0</f>
        <v>0</v>
      </c>
      <c r="H10" s="5">
        <f>69.2</f>
        <v>69.2</v>
      </c>
      <c r="I10" s="5">
        <f>0</f>
        <v>0</v>
      </c>
      <c r="J10" s="5">
        <f t="shared" si="0"/>
        <v>169.8</v>
      </c>
    </row>
    <row r="11" spans="1:10" x14ac:dyDescent="0.25">
      <c r="A11" s="3" t="s">
        <v>14</v>
      </c>
      <c r="B11" s="5">
        <f>0</f>
        <v>0</v>
      </c>
      <c r="C11" s="5">
        <f>0</f>
        <v>0</v>
      </c>
      <c r="D11" s="5">
        <f>0</f>
        <v>0</v>
      </c>
      <c r="E11" s="5">
        <f>0</f>
        <v>0</v>
      </c>
      <c r="F11" s="5">
        <f>115</f>
        <v>115</v>
      </c>
      <c r="G11" s="5">
        <f>0</f>
        <v>0</v>
      </c>
      <c r="H11" s="5">
        <f>0</f>
        <v>0</v>
      </c>
      <c r="I11" s="5">
        <f>96.6</f>
        <v>96.6</v>
      </c>
      <c r="J11" s="5">
        <f t="shared" si="0"/>
        <v>211.6</v>
      </c>
    </row>
    <row r="12" spans="1:10" x14ac:dyDescent="0.25">
      <c r="A12" s="3" t="s">
        <v>15</v>
      </c>
      <c r="B12" s="5">
        <f>0</f>
        <v>0</v>
      </c>
      <c r="C12" s="5">
        <f>0</f>
        <v>0</v>
      </c>
      <c r="D12" s="5">
        <f>0</f>
        <v>0</v>
      </c>
      <c r="E12" s="5">
        <f>0</f>
        <v>0</v>
      </c>
      <c r="F12" s="5">
        <f>0</f>
        <v>0</v>
      </c>
      <c r="G12" s="5">
        <f>0</f>
        <v>0</v>
      </c>
      <c r="H12" s="5">
        <f>50</f>
        <v>50</v>
      </c>
      <c r="I12" s="5">
        <f>0</f>
        <v>0</v>
      </c>
      <c r="J12" s="5">
        <f t="shared" si="0"/>
        <v>50</v>
      </c>
    </row>
    <row r="13" spans="1:10" x14ac:dyDescent="0.25">
      <c r="A13" s="3" t="s">
        <v>16</v>
      </c>
      <c r="B13" s="5">
        <f>75</f>
        <v>75</v>
      </c>
      <c r="C13" s="5">
        <f>0</f>
        <v>0</v>
      </c>
      <c r="D13" s="5">
        <f>0</f>
        <v>0</v>
      </c>
      <c r="E13" s="5">
        <f>107</f>
        <v>107</v>
      </c>
      <c r="F13" s="5">
        <f>0</f>
        <v>0</v>
      </c>
      <c r="G13" s="5">
        <f>0</f>
        <v>0</v>
      </c>
      <c r="H13" s="5">
        <f>0</f>
        <v>0</v>
      </c>
      <c r="I13" s="5">
        <f>0</f>
        <v>0</v>
      </c>
      <c r="J13" s="5">
        <f t="shared" si="0"/>
        <v>182</v>
      </c>
    </row>
    <row r="14" spans="1:10" x14ac:dyDescent="0.25">
      <c r="A14" s="3" t="s">
        <v>17</v>
      </c>
      <c r="B14" s="5">
        <f>0</f>
        <v>0</v>
      </c>
      <c r="C14" s="5">
        <f>0</f>
        <v>0</v>
      </c>
      <c r="D14" s="5">
        <f>0</f>
        <v>0</v>
      </c>
      <c r="E14" s="5">
        <f>195</f>
        <v>195</v>
      </c>
      <c r="F14" s="5">
        <f>0</f>
        <v>0</v>
      </c>
      <c r="G14" s="5">
        <f>0</f>
        <v>0</v>
      </c>
      <c r="H14" s="5">
        <f>0</f>
        <v>0</v>
      </c>
      <c r="I14" s="5">
        <f>0</f>
        <v>0</v>
      </c>
      <c r="J14" s="5">
        <f t="shared" si="0"/>
        <v>195</v>
      </c>
    </row>
    <row r="15" spans="1:10" x14ac:dyDescent="0.25">
      <c r="A15" s="3" t="s">
        <v>18</v>
      </c>
      <c r="B15" s="5">
        <f>0</f>
        <v>0</v>
      </c>
      <c r="C15" s="5">
        <f>0</f>
        <v>0</v>
      </c>
      <c r="D15" s="5">
        <f>0</f>
        <v>0</v>
      </c>
      <c r="E15" s="5">
        <f>0</f>
        <v>0</v>
      </c>
      <c r="F15" s="5">
        <f>0</f>
        <v>0</v>
      </c>
      <c r="G15" s="5">
        <f>0</f>
        <v>0</v>
      </c>
      <c r="H15" s="5">
        <f>0</f>
        <v>0</v>
      </c>
      <c r="I15" s="5">
        <f>104</f>
        <v>104</v>
      </c>
      <c r="J15" s="5">
        <f t="shared" si="0"/>
        <v>104</v>
      </c>
    </row>
    <row r="16" spans="1:10" x14ac:dyDescent="0.25">
      <c r="A16" s="3" t="s">
        <v>19</v>
      </c>
      <c r="B16" s="5">
        <f>0</f>
        <v>0</v>
      </c>
      <c r="C16" s="5">
        <f>300</f>
        <v>300</v>
      </c>
      <c r="D16" s="5">
        <f>0</f>
        <v>0</v>
      </c>
      <c r="E16" s="5">
        <f>0</f>
        <v>0</v>
      </c>
      <c r="F16" s="5">
        <f>275</f>
        <v>275</v>
      </c>
      <c r="G16" s="5">
        <f>0</f>
        <v>0</v>
      </c>
      <c r="H16" s="5">
        <f>0</f>
        <v>0</v>
      </c>
      <c r="I16" s="5">
        <f>0</f>
        <v>0</v>
      </c>
      <c r="J16" s="5">
        <f t="shared" si="0"/>
        <v>575</v>
      </c>
    </row>
    <row r="17" spans="1:10" x14ac:dyDescent="0.25">
      <c r="A17" s="3" t="s">
        <v>20</v>
      </c>
      <c r="B17" s="5">
        <f>50</f>
        <v>50</v>
      </c>
      <c r="C17" s="5">
        <f>871</f>
        <v>871</v>
      </c>
      <c r="D17" s="5">
        <f>50</f>
        <v>50</v>
      </c>
      <c r="E17" s="5">
        <f>0</f>
        <v>0</v>
      </c>
      <c r="F17" s="5">
        <f>0</f>
        <v>0</v>
      </c>
      <c r="G17" s="5">
        <f>0</f>
        <v>0</v>
      </c>
      <c r="H17" s="5">
        <f>0</f>
        <v>0</v>
      </c>
      <c r="I17" s="5">
        <f>0</f>
        <v>0</v>
      </c>
      <c r="J17" s="5">
        <f t="shared" si="0"/>
        <v>971</v>
      </c>
    </row>
    <row r="18" spans="1:10" x14ac:dyDescent="0.25">
      <c r="A18" s="3" t="s">
        <v>21</v>
      </c>
      <c r="B18" s="5">
        <f>200</f>
        <v>200</v>
      </c>
      <c r="C18" s="5">
        <f>0</f>
        <v>0</v>
      </c>
      <c r="D18" s="5">
        <f>0</f>
        <v>0</v>
      </c>
      <c r="E18" s="5">
        <f>0</f>
        <v>0</v>
      </c>
      <c r="F18" s="5">
        <f>0</f>
        <v>0</v>
      </c>
      <c r="G18" s="5">
        <f>0</f>
        <v>0</v>
      </c>
      <c r="H18" s="5">
        <f>0</f>
        <v>0</v>
      </c>
      <c r="I18" s="5">
        <f>0</f>
        <v>0</v>
      </c>
      <c r="J18" s="5">
        <f t="shared" si="0"/>
        <v>200</v>
      </c>
    </row>
    <row r="19" spans="1:10" x14ac:dyDescent="0.25">
      <c r="A19" s="3" t="s">
        <v>22</v>
      </c>
      <c r="B19" s="5">
        <f>0</f>
        <v>0</v>
      </c>
      <c r="C19" s="5">
        <f>0</f>
        <v>0</v>
      </c>
      <c r="D19" s="5">
        <f>0</f>
        <v>0</v>
      </c>
      <c r="E19" s="5">
        <f>0</f>
        <v>0</v>
      </c>
      <c r="F19" s="5">
        <f>0</f>
        <v>0</v>
      </c>
      <c r="G19" s="5">
        <f>0</f>
        <v>0</v>
      </c>
      <c r="H19" s="5">
        <f>0</f>
        <v>0</v>
      </c>
      <c r="I19" s="5">
        <f>375</f>
        <v>375</v>
      </c>
      <c r="J19" s="5">
        <f t="shared" si="0"/>
        <v>375</v>
      </c>
    </row>
    <row r="20" spans="1:10" x14ac:dyDescent="0.25">
      <c r="A20" s="3" t="s">
        <v>23</v>
      </c>
      <c r="B20" s="5">
        <f>0</f>
        <v>0</v>
      </c>
      <c r="C20" s="5">
        <f>0</f>
        <v>0</v>
      </c>
      <c r="D20" s="5">
        <f>100</f>
        <v>100</v>
      </c>
      <c r="E20" s="5">
        <f>524.5</f>
        <v>524.5</v>
      </c>
      <c r="F20" s="5">
        <f>0</f>
        <v>0</v>
      </c>
      <c r="G20" s="5">
        <f>0</f>
        <v>0</v>
      </c>
      <c r="H20" s="5">
        <f>0</f>
        <v>0</v>
      </c>
      <c r="I20" s="5">
        <f>0</f>
        <v>0</v>
      </c>
      <c r="J20" s="5">
        <f t="shared" si="0"/>
        <v>624.5</v>
      </c>
    </row>
    <row r="21" spans="1:10" x14ac:dyDescent="0.25">
      <c r="A21" s="3" t="s">
        <v>24</v>
      </c>
      <c r="B21" s="5">
        <f>0</f>
        <v>0</v>
      </c>
      <c r="C21" s="5">
        <f>0</f>
        <v>0</v>
      </c>
      <c r="D21" s="5">
        <f>0</f>
        <v>0</v>
      </c>
      <c r="E21" s="5">
        <f>0</f>
        <v>0</v>
      </c>
      <c r="F21" s="5">
        <f>0</f>
        <v>0</v>
      </c>
      <c r="G21" s="5">
        <f>150</f>
        <v>150</v>
      </c>
      <c r="H21" s="5">
        <f>0</f>
        <v>0</v>
      </c>
      <c r="I21" s="5">
        <f>0</f>
        <v>0</v>
      </c>
      <c r="J21" s="5">
        <f t="shared" si="0"/>
        <v>150</v>
      </c>
    </row>
    <row r="22" spans="1:10" x14ac:dyDescent="0.25">
      <c r="A22" s="3" t="s">
        <v>25</v>
      </c>
      <c r="B22" s="5">
        <f>0</f>
        <v>0</v>
      </c>
      <c r="C22" s="5">
        <f>500</f>
        <v>500</v>
      </c>
      <c r="D22" s="5">
        <f>0</f>
        <v>0</v>
      </c>
      <c r="E22" s="5">
        <f>0</f>
        <v>0</v>
      </c>
      <c r="F22" s="5">
        <f>0</f>
        <v>0</v>
      </c>
      <c r="G22" s="5">
        <f>0</f>
        <v>0</v>
      </c>
      <c r="H22" s="5">
        <f>0</f>
        <v>0</v>
      </c>
      <c r="I22" s="5">
        <f>0</f>
        <v>0</v>
      </c>
      <c r="J22" s="5">
        <f t="shared" si="0"/>
        <v>500</v>
      </c>
    </row>
    <row r="23" spans="1:10" x14ac:dyDescent="0.25">
      <c r="A23" s="3" t="s">
        <v>26</v>
      </c>
      <c r="B23" s="5">
        <f>0</f>
        <v>0</v>
      </c>
      <c r="C23" s="5">
        <f>0</f>
        <v>0</v>
      </c>
      <c r="D23" s="5">
        <f>50</f>
        <v>50</v>
      </c>
      <c r="E23" s="5">
        <f>0</f>
        <v>0</v>
      </c>
      <c r="F23" s="5">
        <f>0</f>
        <v>0</v>
      </c>
      <c r="G23" s="5">
        <f>0</f>
        <v>0</v>
      </c>
      <c r="H23" s="5">
        <f>0</f>
        <v>0</v>
      </c>
      <c r="I23" s="5">
        <f>0</f>
        <v>0</v>
      </c>
      <c r="J23" s="5">
        <f t="shared" si="0"/>
        <v>50</v>
      </c>
    </row>
    <row r="24" spans="1:10" x14ac:dyDescent="0.25">
      <c r="A24" s="3" t="s">
        <v>27</v>
      </c>
      <c r="B24" s="5">
        <f>0</f>
        <v>0</v>
      </c>
      <c r="C24" s="5">
        <f>75</f>
        <v>75</v>
      </c>
      <c r="D24" s="5">
        <f>0</f>
        <v>0</v>
      </c>
      <c r="E24" s="5">
        <f>0</f>
        <v>0</v>
      </c>
      <c r="F24" s="5">
        <f>0</f>
        <v>0</v>
      </c>
      <c r="G24" s="5">
        <f>0</f>
        <v>0</v>
      </c>
      <c r="H24" s="5">
        <f>0</f>
        <v>0</v>
      </c>
      <c r="I24" s="5">
        <f>0</f>
        <v>0</v>
      </c>
      <c r="J24" s="5">
        <f t="shared" si="0"/>
        <v>75</v>
      </c>
    </row>
    <row r="25" spans="1:10" x14ac:dyDescent="0.25">
      <c r="A25" s="3" t="s">
        <v>28</v>
      </c>
      <c r="B25" s="5">
        <f>40</f>
        <v>40</v>
      </c>
      <c r="C25" s="5">
        <f>40</f>
        <v>40</v>
      </c>
      <c r="D25" s="5">
        <f>0</f>
        <v>0</v>
      </c>
      <c r="E25" s="5">
        <f>40</f>
        <v>40</v>
      </c>
      <c r="F25" s="5">
        <f>40</f>
        <v>40</v>
      </c>
      <c r="G25" s="5">
        <f>40</f>
        <v>40</v>
      </c>
      <c r="H25" s="5">
        <f>0</f>
        <v>0</v>
      </c>
      <c r="I25" s="5">
        <f>40</f>
        <v>40</v>
      </c>
      <c r="J25" s="5">
        <f t="shared" si="0"/>
        <v>240</v>
      </c>
    </row>
    <row r="26" spans="1:10" x14ac:dyDescent="0.25">
      <c r="A26" s="3" t="s">
        <v>29</v>
      </c>
      <c r="B26" s="5">
        <f>146</f>
        <v>146</v>
      </c>
      <c r="C26" s="5">
        <f>198.4</f>
        <v>198.4</v>
      </c>
      <c r="D26" s="5">
        <f>208.8</f>
        <v>208.8</v>
      </c>
      <c r="E26" s="5">
        <f>200</f>
        <v>200</v>
      </c>
      <c r="F26" s="5">
        <f>84</f>
        <v>84</v>
      </c>
      <c r="G26" s="5">
        <f>195.2</f>
        <v>195.2</v>
      </c>
      <c r="H26" s="5">
        <f>178.8</f>
        <v>178.8</v>
      </c>
      <c r="I26" s="5">
        <f>145.2</f>
        <v>145.19999999999999</v>
      </c>
      <c r="J26" s="5">
        <f t="shared" si="0"/>
        <v>1356.4</v>
      </c>
    </row>
    <row r="27" spans="1:10" x14ac:dyDescent="0.25">
      <c r="A27" s="3" t="s">
        <v>30</v>
      </c>
      <c r="B27" s="5">
        <f>150</f>
        <v>150</v>
      </c>
      <c r="C27" s="5">
        <f>0</f>
        <v>0</v>
      </c>
      <c r="D27" s="5">
        <f>0</f>
        <v>0</v>
      </c>
      <c r="E27" s="5">
        <f>100</f>
        <v>100</v>
      </c>
      <c r="F27" s="5">
        <f>0</f>
        <v>0</v>
      </c>
      <c r="G27" s="5">
        <f>0</f>
        <v>0</v>
      </c>
      <c r="H27" s="5">
        <f>0</f>
        <v>0</v>
      </c>
      <c r="I27" s="5">
        <f>55</f>
        <v>55</v>
      </c>
      <c r="J27" s="5">
        <f t="shared" si="0"/>
        <v>305</v>
      </c>
    </row>
    <row r="28" spans="1:10" x14ac:dyDescent="0.25">
      <c r="A28" s="3" t="s">
        <v>31</v>
      </c>
      <c r="B28" s="5">
        <f>0</f>
        <v>0</v>
      </c>
      <c r="C28" s="5">
        <f>0</f>
        <v>0</v>
      </c>
      <c r="D28" s="5">
        <f>0</f>
        <v>0</v>
      </c>
      <c r="E28" s="5">
        <f>0</f>
        <v>0</v>
      </c>
      <c r="F28" s="5">
        <f>0</f>
        <v>0</v>
      </c>
      <c r="G28" s="5">
        <f>50</f>
        <v>50</v>
      </c>
      <c r="H28" s="5">
        <f>0</f>
        <v>0</v>
      </c>
      <c r="I28" s="5">
        <f>0</f>
        <v>0</v>
      </c>
      <c r="J28" s="5">
        <f t="shared" si="0"/>
        <v>50</v>
      </c>
    </row>
    <row r="29" spans="1:10" x14ac:dyDescent="0.25">
      <c r="A29" s="3" t="s">
        <v>32</v>
      </c>
      <c r="B29" s="5">
        <f>0</f>
        <v>0</v>
      </c>
      <c r="C29" s="5">
        <f>0</f>
        <v>0</v>
      </c>
      <c r="D29" s="5">
        <f>0</f>
        <v>0</v>
      </c>
      <c r="E29" s="5">
        <f>0</f>
        <v>0</v>
      </c>
      <c r="F29" s="5">
        <f>200</f>
        <v>200</v>
      </c>
      <c r="G29" s="5">
        <f>0</f>
        <v>0</v>
      </c>
      <c r="H29" s="5">
        <f>0</f>
        <v>0</v>
      </c>
      <c r="I29" s="5">
        <f>126</f>
        <v>126</v>
      </c>
      <c r="J29" s="5">
        <f t="shared" si="0"/>
        <v>326</v>
      </c>
    </row>
    <row r="30" spans="1:10" x14ac:dyDescent="0.25">
      <c r="A30" s="3" t="s">
        <v>33</v>
      </c>
      <c r="B30" s="5">
        <f>0</f>
        <v>0</v>
      </c>
      <c r="C30" s="5">
        <f>0</f>
        <v>0</v>
      </c>
      <c r="D30" s="5">
        <f>0</f>
        <v>0</v>
      </c>
      <c r="E30" s="5">
        <f>0</f>
        <v>0</v>
      </c>
      <c r="F30" s="5">
        <f>0</f>
        <v>0</v>
      </c>
      <c r="G30" s="5">
        <f>800</f>
        <v>800</v>
      </c>
      <c r="H30" s="5">
        <f>0</f>
        <v>0</v>
      </c>
      <c r="I30" s="5">
        <f>0</f>
        <v>0</v>
      </c>
      <c r="J30" s="5">
        <f t="shared" si="0"/>
        <v>800</v>
      </c>
    </row>
    <row r="31" spans="1:10" x14ac:dyDescent="0.25">
      <c r="A31" s="3" t="s">
        <v>34</v>
      </c>
      <c r="B31" s="5">
        <f>0</f>
        <v>0</v>
      </c>
      <c r="C31" s="5">
        <f>0</f>
        <v>0</v>
      </c>
      <c r="D31" s="5">
        <f>0</f>
        <v>0</v>
      </c>
      <c r="E31" s="5">
        <f>0</f>
        <v>0</v>
      </c>
      <c r="F31" s="5">
        <f>0</f>
        <v>0</v>
      </c>
      <c r="G31" s="5">
        <f>0</f>
        <v>0</v>
      </c>
      <c r="H31" s="5">
        <f>0</f>
        <v>0</v>
      </c>
      <c r="I31" s="5">
        <f>200</f>
        <v>200</v>
      </c>
      <c r="J31" s="5">
        <f t="shared" si="0"/>
        <v>200</v>
      </c>
    </row>
    <row r="32" spans="1:10" x14ac:dyDescent="0.25">
      <c r="A32" s="3" t="s">
        <v>35</v>
      </c>
      <c r="B32" s="5">
        <f>0</f>
        <v>0</v>
      </c>
      <c r="C32" s="5">
        <f>0</f>
        <v>0</v>
      </c>
      <c r="D32" s="5">
        <f>0</f>
        <v>0</v>
      </c>
      <c r="E32" s="5">
        <f>200</f>
        <v>200</v>
      </c>
      <c r="F32" s="5">
        <f>0</f>
        <v>0</v>
      </c>
      <c r="G32" s="5">
        <f>0</f>
        <v>0</v>
      </c>
      <c r="H32" s="5">
        <f>0</f>
        <v>0</v>
      </c>
      <c r="I32" s="5">
        <f>0</f>
        <v>0</v>
      </c>
      <c r="J32" s="5">
        <f t="shared" si="0"/>
        <v>200</v>
      </c>
    </row>
    <row r="33" spans="1:10" x14ac:dyDescent="0.25">
      <c r="A33" s="3" t="s">
        <v>36</v>
      </c>
      <c r="B33" s="5">
        <f>36.09</f>
        <v>36.090000000000003</v>
      </c>
      <c r="C33" s="5">
        <f>0</f>
        <v>0</v>
      </c>
      <c r="D33" s="5">
        <f>0</f>
        <v>0</v>
      </c>
      <c r="E33" s="5">
        <f>0</f>
        <v>0</v>
      </c>
      <c r="F33" s="5">
        <f>79.95</f>
        <v>79.95</v>
      </c>
      <c r="G33" s="5">
        <f>0</f>
        <v>0</v>
      </c>
      <c r="H33" s="5">
        <f>0</f>
        <v>0</v>
      </c>
      <c r="I33" s="5">
        <f>0</f>
        <v>0</v>
      </c>
      <c r="J33" s="5">
        <f t="shared" si="0"/>
        <v>116.04</v>
      </c>
    </row>
    <row r="34" spans="1:10" x14ac:dyDescent="0.25">
      <c r="A34" s="3" t="s">
        <v>37</v>
      </c>
      <c r="B34" s="5">
        <f>60</f>
        <v>60</v>
      </c>
      <c r="C34" s="5">
        <f>0</f>
        <v>0</v>
      </c>
      <c r="D34" s="5">
        <f>200</f>
        <v>200</v>
      </c>
      <c r="E34" s="5">
        <f>0</f>
        <v>0</v>
      </c>
      <c r="F34" s="5">
        <f>0</f>
        <v>0</v>
      </c>
      <c r="G34" s="5">
        <f>80</f>
        <v>80</v>
      </c>
      <c r="H34" s="5">
        <f>165</f>
        <v>165</v>
      </c>
      <c r="I34" s="5">
        <f>175</f>
        <v>175</v>
      </c>
      <c r="J34" s="5">
        <f t="shared" si="0"/>
        <v>680</v>
      </c>
    </row>
    <row r="35" spans="1:10" x14ac:dyDescent="0.25">
      <c r="A35" s="3" t="s">
        <v>38</v>
      </c>
      <c r="B35" s="5">
        <f>0</f>
        <v>0</v>
      </c>
      <c r="C35" s="5">
        <f>25</f>
        <v>25</v>
      </c>
      <c r="D35" s="5">
        <f>0</f>
        <v>0</v>
      </c>
      <c r="E35" s="5">
        <f>50</f>
        <v>50</v>
      </c>
      <c r="F35" s="5">
        <f>0</f>
        <v>0</v>
      </c>
      <c r="G35" s="5">
        <f>0</f>
        <v>0</v>
      </c>
      <c r="H35" s="5">
        <f>0</f>
        <v>0</v>
      </c>
      <c r="I35" s="5">
        <f>50</f>
        <v>50</v>
      </c>
      <c r="J35" s="5">
        <f t="shared" si="0"/>
        <v>125</v>
      </c>
    </row>
    <row r="36" spans="1:10" x14ac:dyDescent="0.25">
      <c r="A36" s="3" t="s">
        <v>39</v>
      </c>
      <c r="B36" s="5">
        <f>150</f>
        <v>150</v>
      </c>
      <c r="C36" s="5">
        <f>0</f>
        <v>0</v>
      </c>
      <c r="D36" s="5">
        <f>0</f>
        <v>0</v>
      </c>
      <c r="E36" s="5">
        <f>0</f>
        <v>0</v>
      </c>
      <c r="F36" s="5">
        <f>0</f>
        <v>0</v>
      </c>
      <c r="G36" s="5">
        <f>0</f>
        <v>0</v>
      </c>
      <c r="H36" s="5">
        <f>60</f>
        <v>60</v>
      </c>
      <c r="I36" s="5">
        <f>0</f>
        <v>0</v>
      </c>
      <c r="J36" s="5">
        <f t="shared" si="0"/>
        <v>210</v>
      </c>
    </row>
    <row r="37" spans="1:10" x14ac:dyDescent="0.25">
      <c r="A37" s="3" t="s">
        <v>40</v>
      </c>
      <c r="B37" s="5">
        <f>25</f>
        <v>25</v>
      </c>
      <c r="C37" s="5">
        <f>0</f>
        <v>0</v>
      </c>
      <c r="D37" s="5">
        <f>0</f>
        <v>0</v>
      </c>
      <c r="E37" s="5">
        <f>0</f>
        <v>0</v>
      </c>
      <c r="F37" s="5">
        <f>0</f>
        <v>0</v>
      </c>
      <c r="G37" s="5">
        <f>0</f>
        <v>0</v>
      </c>
      <c r="H37" s="5">
        <f>0</f>
        <v>0</v>
      </c>
      <c r="I37" s="5">
        <f>0</f>
        <v>0</v>
      </c>
      <c r="J37" s="5">
        <f t="shared" si="0"/>
        <v>25</v>
      </c>
    </row>
    <row r="38" spans="1:10" x14ac:dyDescent="0.25">
      <c r="A38" s="3" t="s">
        <v>41</v>
      </c>
      <c r="B38" s="5">
        <f>0</f>
        <v>0</v>
      </c>
      <c r="C38" s="5">
        <f>50</f>
        <v>50</v>
      </c>
      <c r="D38" s="5">
        <f>0</f>
        <v>0</v>
      </c>
      <c r="E38" s="5">
        <f>0</f>
        <v>0</v>
      </c>
      <c r="F38" s="5">
        <f>0</f>
        <v>0</v>
      </c>
      <c r="G38" s="5">
        <f>0</f>
        <v>0</v>
      </c>
      <c r="H38" s="5">
        <f>0</f>
        <v>0</v>
      </c>
      <c r="I38" s="5">
        <f>0</f>
        <v>0</v>
      </c>
      <c r="J38" s="5">
        <f t="shared" si="0"/>
        <v>50</v>
      </c>
    </row>
    <row r="39" spans="1:10" x14ac:dyDescent="0.25">
      <c r="A39" s="3" t="s">
        <v>42</v>
      </c>
      <c r="B39" s="5">
        <f>0</f>
        <v>0</v>
      </c>
      <c r="C39" s="5">
        <f>144</f>
        <v>144</v>
      </c>
      <c r="D39" s="5">
        <f>120</f>
        <v>120</v>
      </c>
      <c r="E39" s="5">
        <f>0</f>
        <v>0</v>
      </c>
      <c r="F39" s="5">
        <f>0</f>
        <v>0</v>
      </c>
      <c r="G39" s="5">
        <f>0</f>
        <v>0</v>
      </c>
      <c r="H39" s="5">
        <f>0</f>
        <v>0</v>
      </c>
      <c r="I39" s="5">
        <f>0</f>
        <v>0</v>
      </c>
      <c r="J39" s="5">
        <f t="shared" si="0"/>
        <v>264</v>
      </c>
    </row>
    <row r="40" spans="1:10" x14ac:dyDescent="0.25">
      <c r="A40" s="3" t="s">
        <v>43</v>
      </c>
      <c r="B40" s="5">
        <f>0</f>
        <v>0</v>
      </c>
      <c r="C40" s="5">
        <f>250</f>
        <v>250</v>
      </c>
      <c r="D40" s="5">
        <f>0</f>
        <v>0</v>
      </c>
      <c r="E40" s="5">
        <f>0</f>
        <v>0</v>
      </c>
      <c r="F40" s="5">
        <f>0</f>
        <v>0</v>
      </c>
      <c r="G40" s="5">
        <f>0</f>
        <v>0</v>
      </c>
      <c r="H40" s="5">
        <f>0</f>
        <v>0</v>
      </c>
      <c r="I40" s="5">
        <f>0</f>
        <v>0</v>
      </c>
      <c r="J40" s="5">
        <f t="shared" si="0"/>
        <v>250</v>
      </c>
    </row>
    <row r="41" spans="1:10" x14ac:dyDescent="0.25">
      <c r="A41" s="3" t="s">
        <v>44</v>
      </c>
      <c r="B41" s="5">
        <f>404</f>
        <v>404</v>
      </c>
      <c r="C41" s="5">
        <f>0</f>
        <v>0</v>
      </c>
      <c r="D41" s="5">
        <f>0</f>
        <v>0</v>
      </c>
      <c r="E41" s="5">
        <f>364</f>
        <v>364</v>
      </c>
      <c r="F41" s="5">
        <f>0</f>
        <v>0</v>
      </c>
      <c r="G41" s="5">
        <f>0</f>
        <v>0</v>
      </c>
      <c r="H41" s="5">
        <f>285</f>
        <v>285</v>
      </c>
      <c r="I41" s="5">
        <f>0</f>
        <v>0</v>
      </c>
      <c r="J41" s="5">
        <f t="shared" si="0"/>
        <v>1053</v>
      </c>
    </row>
    <row r="42" spans="1:10" x14ac:dyDescent="0.25">
      <c r="A42" s="3" t="s">
        <v>45</v>
      </c>
      <c r="B42" s="5">
        <f>0</f>
        <v>0</v>
      </c>
      <c r="C42" s="5">
        <f>0</f>
        <v>0</v>
      </c>
      <c r="D42" s="5">
        <f>0</f>
        <v>0</v>
      </c>
      <c r="E42" s="5">
        <f>0</f>
        <v>0</v>
      </c>
      <c r="F42" s="5">
        <f>0</f>
        <v>0</v>
      </c>
      <c r="G42" s="5">
        <f>250</f>
        <v>250</v>
      </c>
      <c r="H42" s="5">
        <f>0</f>
        <v>0</v>
      </c>
      <c r="I42" s="5">
        <f>0</f>
        <v>0</v>
      </c>
      <c r="J42" s="5">
        <f t="shared" si="0"/>
        <v>250</v>
      </c>
    </row>
    <row r="43" spans="1:10" x14ac:dyDescent="0.25">
      <c r="A43" s="3" t="s">
        <v>46</v>
      </c>
      <c r="B43" s="5">
        <f>0</f>
        <v>0</v>
      </c>
      <c r="C43" s="5">
        <f>0</f>
        <v>0</v>
      </c>
      <c r="D43" s="5">
        <f>285</f>
        <v>285</v>
      </c>
      <c r="E43" s="5">
        <f>0</f>
        <v>0</v>
      </c>
      <c r="F43" s="5">
        <f>0</f>
        <v>0</v>
      </c>
      <c r="G43" s="5">
        <f>203</f>
        <v>203</v>
      </c>
      <c r="H43" s="5">
        <f>0</f>
        <v>0</v>
      </c>
      <c r="I43" s="5">
        <f>0</f>
        <v>0</v>
      </c>
      <c r="J43" s="5">
        <f t="shared" si="0"/>
        <v>488</v>
      </c>
    </row>
    <row r="44" spans="1:10" x14ac:dyDescent="0.25">
      <c r="A44" s="3" t="s">
        <v>47</v>
      </c>
      <c r="B44" s="5">
        <f>10.7</f>
        <v>10.7</v>
      </c>
      <c r="C44" s="5">
        <f>0</f>
        <v>0</v>
      </c>
      <c r="D44" s="5">
        <f>0</f>
        <v>0</v>
      </c>
      <c r="E44" s="5">
        <f>750</f>
        <v>750</v>
      </c>
      <c r="F44" s="5">
        <f>0</f>
        <v>0</v>
      </c>
      <c r="G44" s="5">
        <f>0</f>
        <v>0</v>
      </c>
      <c r="H44" s="5">
        <f>0</f>
        <v>0</v>
      </c>
      <c r="I44" s="5">
        <f>0</f>
        <v>0</v>
      </c>
      <c r="J44" s="5">
        <f t="shared" si="0"/>
        <v>760.7</v>
      </c>
    </row>
    <row r="45" spans="1:10" x14ac:dyDescent="0.25">
      <c r="A45" s="3" t="s">
        <v>48</v>
      </c>
      <c r="B45" s="5">
        <f>0</f>
        <v>0</v>
      </c>
      <c r="C45" s="5">
        <f>0</f>
        <v>0</v>
      </c>
      <c r="D45" s="5">
        <f>0</f>
        <v>0</v>
      </c>
      <c r="E45" s="5">
        <f>0</f>
        <v>0</v>
      </c>
      <c r="F45" s="5">
        <f>0</f>
        <v>0</v>
      </c>
      <c r="G45" s="5">
        <f>702.98</f>
        <v>702.98</v>
      </c>
      <c r="H45" s="5">
        <f>0</f>
        <v>0</v>
      </c>
      <c r="I45" s="5">
        <f>0</f>
        <v>0</v>
      </c>
      <c r="J45" s="5">
        <f t="shared" si="0"/>
        <v>702.98</v>
      </c>
    </row>
    <row r="46" spans="1:10" x14ac:dyDescent="0.25">
      <c r="A46" s="3" t="s">
        <v>49</v>
      </c>
      <c r="B46" s="5">
        <f>0</f>
        <v>0</v>
      </c>
      <c r="C46" s="5">
        <f>0</f>
        <v>0</v>
      </c>
      <c r="D46" s="5">
        <f>0</f>
        <v>0</v>
      </c>
      <c r="E46" s="5">
        <f>0</f>
        <v>0</v>
      </c>
      <c r="F46" s="5">
        <f>0</f>
        <v>0</v>
      </c>
      <c r="G46" s="5">
        <f>0</f>
        <v>0</v>
      </c>
      <c r="H46" s="5">
        <f>0</f>
        <v>0</v>
      </c>
      <c r="I46" s="5">
        <f>61.4</f>
        <v>61.4</v>
      </c>
      <c r="J46" s="5">
        <f t="shared" si="0"/>
        <v>61.4</v>
      </c>
    </row>
    <row r="47" spans="1:10" x14ac:dyDescent="0.25">
      <c r="A47" s="3" t="s">
        <v>50</v>
      </c>
      <c r="B47" s="5">
        <f>0</f>
        <v>0</v>
      </c>
      <c r="C47" s="5">
        <f>0</f>
        <v>0</v>
      </c>
      <c r="D47" s="5">
        <f>0</f>
        <v>0</v>
      </c>
      <c r="E47" s="5">
        <f>0</f>
        <v>0</v>
      </c>
      <c r="F47" s="5">
        <f>0</f>
        <v>0</v>
      </c>
      <c r="G47" s="5">
        <f>0</f>
        <v>0</v>
      </c>
      <c r="H47" s="5">
        <f>20</f>
        <v>20</v>
      </c>
      <c r="I47" s="5">
        <f>0</f>
        <v>0</v>
      </c>
      <c r="J47" s="5">
        <f t="shared" si="0"/>
        <v>20</v>
      </c>
    </row>
    <row r="48" spans="1:10" x14ac:dyDescent="0.25">
      <c r="A48" s="3" t="s">
        <v>51</v>
      </c>
      <c r="B48" s="5">
        <f>0</f>
        <v>0</v>
      </c>
      <c r="C48" s="5">
        <f>0</f>
        <v>0</v>
      </c>
      <c r="D48" s="5">
        <f>0</f>
        <v>0</v>
      </c>
      <c r="E48" s="5">
        <f>0</f>
        <v>0</v>
      </c>
      <c r="F48" s="5">
        <f>0</f>
        <v>0</v>
      </c>
      <c r="G48" s="5">
        <f>285</f>
        <v>285</v>
      </c>
      <c r="H48" s="5">
        <f>0</f>
        <v>0</v>
      </c>
      <c r="I48" s="5">
        <f>0</f>
        <v>0</v>
      </c>
      <c r="J48" s="5">
        <f t="shared" si="0"/>
        <v>285</v>
      </c>
    </row>
    <row r="49" spans="1:10" x14ac:dyDescent="0.25">
      <c r="A49" s="3" t="s">
        <v>52</v>
      </c>
      <c r="B49" s="5">
        <f>0</f>
        <v>0</v>
      </c>
      <c r="C49" s="5">
        <f>0</f>
        <v>0</v>
      </c>
      <c r="D49" s="5">
        <f>0</f>
        <v>0</v>
      </c>
      <c r="E49" s="5">
        <f>135.3</f>
        <v>135.30000000000001</v>
      </c>
      <c r="F49" s="5">
        <f>0</f>
        <v>0</v>
      </c>
      <c r="G49" s="5">
        <f>0</f>
        <v>0</v>
      </c>
      <c r="H49" s="5">
        <f>193</f>
        <v>193</v>
      </c>
      <c r="I49" s="5">
        <f>0</f>
        <v>0</v>
      </c>
      <c r="J49" s="5">
        <f t="shared" si="0"/>
        <v>328.3</v>
      </c>
    </row>
    <row r="50" spans="1:10" x14ac:dyDescent="0.25">
      <c r="A50" s="3" t="s">
        <v>53</v>
      </c>
      <c r="B50" s="5">
        <f>0</f>
        <v>0</v>
      </c>
      <c r="C50" s="5">
        <f>0</f>
        <v>0</v>
      </c>
      <c r="D50" s="5">
        <f>0</f>
        <v>0</v>
      </c>
      <c r="E50" s="5">
        <f>200</f>
        <v>200</v>
      </c>
      <c r="F50" s="5">
        <f>0</f>
        <v>0</v>
      </c>
      <c r="G50" s="5">
        <f>0</f>
        <v>0</v>
      </c>
      <c r="H50" s="5">
        <f>0</f>
        <v>0</v>
      </c>
      <c r="I50" s="5">
        <f>0</f>
        <v>0</v>
      </c>
      <c r="J50" s="5">
        <f t="shared" si="0"/>
        <v>200</v>
      </c>
    </row>
    <row r="51" spans="1:10" x14ac:dyDescent="0.25">
      <c r="A51" s="3" t="s">
        <v>54</v>
      </c>
      <c r="B51" s="5">
        <f>0</f>
        <v>0</v>
      </c>
      <c r="C51" s="5">
        <f>0</f>
        <v>0</v>
      </c>
      <c r="D51" s="5">
        <f>50</f>
        <v>50</v>
      </c>
      <c r="E51" s="5">
        <f>50</f>
        <v>50</v>
      </c>
      <c r="F51" s="5">
        <f>0</f>
        <v>0</v>
      </c>
      <c r="G51" s="5">
        <f>0</f>
        <v>0</v>
      </c>
      <c r="H51" s="5">
        <f>0</f>
        <v>0</v>
      </c>
      <c r="I51" s="5">
        <f>60</f>
        <v>60</v>
      </c>
      <c r="J51" s="5">
        <f t="shared" si="0"/>
        <v>160</v>
      </c>
    </row>
    <row r="52" spans="1:10" x14ac:dyDescent="0.25">
      <c r="A52" s="3" t="s">
        <v>55</v>
      </c>
      <c r="B52" s="5">
        <f>0</f>
        <v>0</v>
      </c>
      <c r="C52" s="5">
        <f>300</f>
        <v>300</v>
      </c>
      <c r="D52" s="5">
        <f>0</f>
        <v>0</v>
      </c>
      <c r="E52" s="5">
        <f>0</f>
        <v>0</v>
      </c>
      <c r="F52" s="5">
        <f>0</f>
        <v>0</v>
      </c>
      <c r="G52" s="5">
        <f>0</f>
        <v>0</v>
      </c>
      <c r="H52" s="5">
        <f>100</f>
        <v>100</v>
      </c>
      <c r="I52" s="5">
        <f>0</f>
        <v>0</v>
      </c>
      <c r="J52" s="5">
        <f t="shared" si="0"/>
        <v>400</v>
      </c>
    </row>
    <row r="53" spans="1:10" x14ac:dyDescent="0.25">
      <c r="A53" s="3" t="s">
        <v>56</v>
      </c>
      <c r="B53" s="5">
        <f>0</f>
        <v>0</v>
      </c>
      <c r="C53" s="5">
        <f>240</f>
        <v>240</v>
      </c>
      <c r="D53" s="5">
        <f>0</f>
        <v>0</v>
      </c>
      <c r="E53" s="5">
        <f>0</f>
        <v>0</v>
      </c>
      <c r="F53" s="5">
        <f>200</f>
        <v>200</v>
      </c>
      <c r="G53" s="5">
        <f>0</f>
        <v>0</v>
      </c>
      <c r="H53" s="5">
        <f>0</f>
        <v>0</v>
      </c>
      <c r="I53" s="5">
        <f>0</f>
        <v>0</v>
      </c>
      <c r="J53" s="5">
        <f t="shared" si="0"/>
        <v>440</v>
      </c>
    </row>
    <row r="54" spans="1:10" x14ac:dyDescent="0.25">
      <c r="A54" s="3" t="s">
        <v>57</v>
      </c>
      <c r="B54" s="5">
        <f>0</f>
        <v>0</v>
      </c>
      <c r="C54" s="5">
        <f>0</f>
        <v>0</v>
      </c>
      <c r="D54" s="5">
        <f>0</f>
        <v>0</v>
      </c>
      <c r="E54" s="5">
        <f>52</f>
        <v>52</v>
      </c>
      <c r="F54" s="5">
        <f>0</f>
        <v>0</v>
      </c>
      <c r="G54" s="5">
        <f>0</f>
        <v>0</v>
      </c>
      <c r="H54" s="5">
        <f>0</f>
        <v>0</v>
      </c>
      <c r="I54" s="5">
        <f>14.35</f>
        <v>14.35</v>
      </c>
      <c r="J54" s="5">
        <f t="shared" si="0"/>
        <v>66.349999999999994</v>
      </c>
    </row>
    <row r="55" spans="1:10" x14ac:dyDescent="0.25">
      <c r="A55" s="3" t="s">
        <v>58</v>
      </c>
      <c r="B55" s="5">
        <f>33</f>
        <v>33</v>
      </c>
      <c r="C55" s="5">
        <f>0</f>
        <v>0</v>
      </c>
      <c r="D55" s="5">
        <f>0</f>
        <v>0</v>
      </c>
      <c r="E55" s="5">
        <f>20</f>
        <v>20</v>
      </c>
      <c r="F55" s="5">
        <f>0</f>
        <v>0</v>
      </c>
      <c r="G55" s="5">
        <f>0</f>
        <v>0</v>
      </c>
      <c r="H55" s="5">
        <f>0</f>
        <v>0</v>
      </c>
      <c r="I55" s="5">
        <f>0</f>
        <v>0</v>
      </c>
      <c r="J55" s="5">
        <f t="shared" si="0"/>
        <v>53</v>
      </c>
    </row>
    <row r="56" spans="1:10" x14ac:dyDescent="0.25">
      <c r="A56" s="3" t="s">
        <v>59</v>
      </c>
      <c r="B56" s="5">
        <f>0</f>
        <v>0</v>
      </c>
      <c r="C56" s="5">
        <f>0</f>
        <v>0</v>
      </c>
      <c r="D56" s="5">
        <f>0</f>
        <v>0</v>
      </c>
      <c r="E56" s="5">
        <f>0</f>
        <v>0</v>
      </c>
      <c r="F56" s="5">
        <f>0</f>
        <v>0</v>
      </c>
      <c r="G56" s="5">
        <f>0</f>
        <v>0</v>
      </c>
      <c r="H56" s="5">
        <f>80</f>
        <v>80</v>
      </c>
      <c r="I56" s="5">
        <f>0</f>
        <v>0</v>
      </c>
      <c r="J56" s="5">
        <f t="shared" si="0"/>
        <v>80</v>
      </c>
    </row>
    <row r="57" spans="1:10" x14ac:dyDescent="0.25">
      <c r="A57" s="3" t="s">
        <v>60</v>
      </c>
      <c r="B57" s="5">
        <f>0</f>
        <v>0</v>
      </c>
      <c r="C57" s="5">
        <f>0</f>
        <v>0</v>
      </c>
      <c r="D57" s="5">
        <f>0</f>
        <v>0</v>
      </c>
      <c r="E57" s="5">
        <f>50</f>
        <v>50</v>
      </c>
      <c r="F57" s="5">
        <f>0</f>
        <v>0</v>
      </c>
      <c r="G57" s="5">
        <f>0</f>
        <v>0</v>
      </c>
      <c r="H57" s="5">
        <f>0</f>
        <v>0</v>
      </c>
      <c r="I57" s="5">
        <f>0</f>
        <v>0</v>
      </c>
      <c r="J57" s="5">
        <f t="shared" si="0"/>
        <v>50</v>
      </c>
    </row>
    <row r="58" spans="1:10" x14ac:dyDescent="0.25">
      <c r="A58" s="3" t="s">
        <v>61</v>
      </c>
      <c r="B58" s="5">
        <f>0</f>
        <v>0</v>
      </c>
      <c r="C58" s="5">
        <f>0</f>
        <v>0</v>
      </c>
      <c r="D58" s="5">
        <f>0</f>
        <v>0</v>
      </c>
      <c r="E58" s="5">
        <f>0</f>
        <v>0</v>
      </c>
      <c r="F58" s="5">
        <f>0</f>
        <v>0</v>
      </c>
      <c r="G58" s="5">
        <f>0</f>
        <v>0</v>
      </c>
      <c r="H58" s="5">
        <f>0</f>
        <v>0</v>
      </c>
      <c r="I58" s="5">
        <f>120</f>
        <v>120</v>
      </c>
      <c r="J58" s="5">
        <f t="shared" si="0"/>
        <v>120</v>
      </c>
    </row>
    <row r="59" spans="1:10" x14ac:dyDescent="0.25">
      <c r="A59" s="3" t="s">
        <v>62</v>
      </c>
      <c r="B59" s="5">
        <f>0</f>
        <v>0</v>
      </c>
      <c r="C59" s="5">
        <f>0</f>
        <v>0</v>
      </c>
      <c r="D59" s="5">
        <f>0</f>
        <v>0</v>
      </c>
      <c r="E59" s="5">
        <f>0</f>
        <v>0</v>
      </c>
      <c r="F59" s="5">
        <f>70</f>
        <v>70</v>
      </c>
      <c r="G59" s="5">
        <f>0</f>
        <v>0</v>
      </c>
      <c r="H59" s="5">
        <f>0</f>
        <v>0</v>
      </c>
      <c r="I59" s="5">
        <f>0</f>
        <v>0</v>
      </c>
      <c r="J59" s="5">
        <f t="shared" si="0"/>
        <v>70</v>
      </c>
    </row>
    <row r="60" spans="1:10" x14ac:dyDescent="0.25">
      <c r="A60" s="3" t="s">
        <v>63</v>
      </c>
      <c r="B60" s="5">
        <f>0</f>
        <v>0</v>
      </c>
      <c r="C60" s="5">
        <f>0</f>
        <v>0</v>
      </c>
      <c r="D60" s="5">
        <f>0</f>
        <v>0</v>
      </c>
      <c r="E60" s="5">
        <f>0</f>
        <v>0</v>
      </c>
      <c r="F60" s="5">
        <f>0</f>
        <v>0</v>
      </c>
      <c r="G60" s="5">
        <f>0</f>
        <v>0</v>
      </c>
      <c r="H60" s="5">
        <f>0</f>
        <v>0</v>
      </c>
      <c r="I60" s="5">
        <f>350</f>
        <v>350</v>
      </c>
      <c r="J60" s="5">
        <f t="shared" si="0"/>
        <v>350</v>
      </c>
    </row>
    <row r="61" spans="1:10" x14ac:dyDescent="0.25">
      <c r="A61" s="3" t="s">
        <v>64</v>
      </c>
      <c r="B61" s="5">
        <f>0</f>
        <v>0</v>
      </c>
      <c r="C61" s="5">
        <f>0</f>
        <v>0</v>
      </c>
      <c r="D61" s="5">
        <f>50</f>
        <v>50</v>
      </c>
      <c r="E61" s="5">
        <f>0</f>
        <v>0</v>
      </c>
      <c r="F61" s="5">
        <f>0</f>
        <v>0</v>
      </c>
      <c r="G61" s="5">
        <f>6.7</f>
        <v>6.7</v>
      </c>
      <c r="H61" s="5">
        <f>0</f>
        <v>0</v>
      </c>
      <c r="I61" s="5">
        <f>60</f>
        <v>60</v>
      </c>
      <c r="J61" s="5">
        <f t="shared" si="0"/>
        <v>116.7</v>
      </c>
    </row>
    <row r="62" spans="1:10" x14ac:dyDescent="0.25">
      <c r="A62" s="3" t="s">
        <v>65</v>
      </c>
      <c r="B62" s="5">
        <f>200</f>
        <v>200</v>
      </c>
      <c r="C62" s="5">
        <f>0</f>
        <v>0</v>
      </c>
      <c r="D62" s="5">
        <f>0</f>
        <v>0</v>
      </c>
      <c r="E62" s="5">
        <f>0</f>
        <v>0</v>
      </c>
      <c r="F62" s="5">
        <f>0</f>
        <v>0</v>
      </c>
      <c r="G62" s="5">
        <f>0</f>
        <v>0</v>
      </c>
      <c r="H62" s="5">
        <f>0</f>
        <v>0</v>
      </c>
      <c r="I62" s="5">
        <f>0</f>
        <v>0</v>
      </c>
      <c r="J62" s="5">
        <f t="shared" si="0"/>
        <v>200</v>
      </c>
    </row>
    <row r="63" spans="1:10" x14ac:dyDescent="0.25">
      <c r="A63" s="3" t="s">
        <v>66</v>
      </c>
      <c r="B63" s="5">
        <f>94</f>
        <v>94</v>
      </c>
      <c r="C63" s="5">
        <f>132.15</f>
        <v>132.15</v>
      </c>
      <c r="D63" s="5">
        <f>0</f>
        <v>0</v>
      </c>
      <c r="E63" s="5">
        <f>94</f>
        <v>94</v>
      </c>
      <c r="F63" s="5">
        <f>0</f>
        <v>0</v>
      </c>
      <c r="G63" s="5">
        <f>130</f>
        <v>130</v>
      </c>
      <c r="H63" s="5">
        <f>150</f>
        <v>150</v>
      </c>
      <c r="I63" s="5">
        <f>0</f>
        <v>0</v>
      </c>
      <c r="J63" s="5">
        <f t="shared" si="0"/>
        <v>600.15</v>
      </c>
    </row>
    <row r="64" spans="1:10" x14ac:dyDescent="0.25">
      <c r="A64" s="3" t="s">
        <v>67</v>
      </c>
      <c r="B64" s="5">
        <f>0</f>
        <v>0</v>
      </c>
      <c r="C64" s="5">
        <f>0</f>
        <v>0</v>
      </c>
      <c r="D64" s="5">
        <f>0</f>
        <v>0</v>
      </c>
      <c r="E64" s="5">
        <f>0</f>
        <v>0</v>
      </c>
      <c r="F64" s="5">
        <f>0</f>
        <v>0</v>
      </c>
      <c r="G64" s="5">
        <f>300</f>
        <v>300</v>
      </c>
      <c r="H64" s="5">
        <f>0</f>
        <v>0</v>
      </c>
      <c r="I64" s="5">
        <f>0</f>
        <v>0</v>
      </c>
      <c r="J64" s="5">
        <f t="shared" si="0"/>
        <v>300</v>
      </c>
    </row>
    <row r="65" spans="1:10" x14ac:dyDescent="0.25">
      <c r="A65" s="3" t="s">
        <v>68</v>
      </c>
      <c r="B65" s="5">
        <f>100</f>
        <v>100</v>
      </c>
      <c r="C65" s="5">
        <f>100</f>
        <v>100</v>
      </c>
      <c r="D65" s="5">
        <f>0</f>
        <v>0</v>
      </c>
      <c r="E65" s="5">
        <f>0</f>
        <v>0</v>
      </c>
      <c r="F65" s="5">
        <f>100</f>
        <v>100</v>
      </c>
      <c r="G65" s="5">
        <f>0</f>
        <v>0</v>
      </c>
      <c r="H65" s="5">
        <f>100</f>
        <v>100</v>
      </c>
      <c r="I65" s="5">
        <f>100</f>
        <v>100</v>
      </c>
      <c r="J65" s="5">
        <f t="shared" si="0"/>
        <v>500</v>
      </c>
    </row>
    <row r="66" spans="1:10" x14ac:dyDescent="0.25">
      <c r="A66" s="3" t="s">
        <v>69</v>
      </c>
      <c r="B66" s="5">
        <f>0</f>
        <v>0</v>
      </c>
      <c r="C66" s="5">
        <f>5.2</f>
        <v>5.2</v>
      </c>
      <c r="D66" s="5">
        <f>0</f>
        <v>0</v>
      </c>
      <c r="E66" s="5">
        <f>0</f>
        <v>0</v>
      </c>
      <c r="F66" s="5">
        <f>3.9</f>
        <v>3.9</v>
      </c>
      <c r="G66" s="5">
        <f>200</f>
        <v>200</v>
      </c>
      <c r="H66" s="5">
        <f>0</f>
        <v>0</v>
      </c>
      <c r="I66" s="5">
        <f>0</f>
        <v>0</v>
      </c>
      <c r="J66" s="5">
        <f t="shared" si="0"/>
        <v>209.1</v>
      </c>
    </row>
    <row r="67" spans="1:10" x14ac:dyDescent="0.25">
      <c r="A67" s="3" t="s">
        <v>70</v>
      </c>
      <c r="B67" s="5">
        <f>0</f>
        <v>0</v>
      </c>
      <c r="C67" s="5">
        <f>0</f>
        <v>0</v>
      </c>
      <c r="D67" s="5">
        <f>0</f>
        <v>0</v>
      </c>
      <c r="E67" s="5">
        <f>50</f>
        <v>50</v>
      </c>
      <c r="F67" s="5">
        <f>0</f>
        <v>0</v>
      </c>
      <c r="G67" s="5">
        <f>0</f>
        <v>0</v>
      </c>
      <c r="H67" s="5">
        <f>0</f>
        <v>0</v>
      </c>
      <c r="I67" s="5">
        <f>0</f>
        <v>0</v>
      </c>
      <c r="J67" s="5">
        <f t="shared" si="0"/>
        <v>50</v>
      </c>
    </row>
    <row r="68" spans="1:10" x14ac:dyDescent="0.25">
      <c r="A68" s="3" t="s">
        <v>71</v>
      </c>
      <c r="B68" s="5">
        <f>129.7</f>
        <v>129.69999999999999</v>
      </c>
      <c r="C68" s="5">
        <f>0</f>
        <v>0</v>
      </c>
      <c r="D68" s="5">
        <f>0</f>
        <v>0</v>
      </c>
      <c r="E68" s="5">
        <f>0</f>
        <v>0</v>
      </c>
      <c r="F68" s="5">
        <f>0</f>
        <v>0</v>
      </c>
      <c r="G68" s="5">
        <f>0</f>
        <v>0</v>
      </c>
      <c r="H68" s="5">
        <f>0</f>
        <v>0</v>
      </c>
      <c r="I68" s="5">
        <f>0</f>
        <v>0</v>
      </c>
      <c r="J68" s="5">
        <f t="shared" si="0"/>
        <v>129.69999999999999</v>
      </c>
    </row>
    <row r="69" spans="1:10" x14ac:dyDescent="0.25">
      <c r="A69" s="3" t="s">
        <v>72</v>
      </c>
      <c r="B69" s="5">
        <f>0</f>
        <v>0</v>
      </c>
      <c r="C69" s="5">
        <f>0</f>
        <v>0</v>
      </c>
      <c r="D69" s="5">
        <f>0</f>
        <v>0</v>
      </c>
      <c r="E69" s="5">
        <f>100</f>
        <v>100</v>
      </c>
      <c r="F69" s="5">
        <f>0</f>
        <v>0</v>
      </c>
      <c r="G69" s="5">
        <f>0</f>
        <v>0</v>
      </c>
      <c r="H69" s="5">
        <f>0</f>
        <v>0</v>
      </c>
      <c r="I69" s="5">
        <f>0</f>
        <v>0</v>
      </c>
      <c r="J69" s="5">
        <f t="shared" si="0"/>
        <v>100</v>
      </c>
    </row>
    <row r="70" spans="1:10" x14ac:dyDescent="0.25">
      <c r="A70" s="3" t="s">
        <v>73</v>
      </c>
      <c r="B70" s="7">
        <f t="shared" ref="B70:I70" si="1">((((((((((((((((((((((((((((((((((((((((((((((((((((((((((((((B7)+(B8))+(B9))+(B10))+(B11))+(B12))+(B13))+(B14))+(B15))+(B16))+(B17))+(B18))+(B19))+(B20))+(B21))+(B22))+(B23))+(B24))+(B25))+(B26))+(B27))+(B28))+(B29))+(B30))+(B31))+(B32))+(B33))+(B34))+(B35))+(B36))+(B37))+(B38))+(B39))+(B40))+(B41))+(B42))+(B43))+(B44))+(B45))+(B46))+(B47))+(B48))+(B49))+(B50))+(B51))+(B52))+(B53))+(B54))+(B55))+(B56))+(B57))+(B58))+(B59))+(B60))+(B61))+(B62))+(B63))+(B64))+(B65))+(B66))+(B67))+(B68))+(B69)</f>
        <v>1958.4900000000002</v>
      </c>
      <c r="C70" s="7">
        <f t="shared" si="1"/>
        <v>3490.75</v>
      </c>
      <c r="D70" s="7">
        <f t="shared" si="1"/>
        <v>1113.8</v>
      </c>
      <c r="E70" s="7">
        <f t="shared" si="1"/>
        <v>3327.4</v>
      </c>
      <c r="F70" s="7">
        <f t="shared" si="1"/>
        <v>1548.8500000000001</v>
      </c>
      <c r="G70" s="7">
        <f t="shared" si="1"/>
        <v>3536.88</v>
      </c>
      <c r="H70" s="7">
        <f t="shared" si="1"/>
        <v>1451</v>
      </c>
      <c r="I70" s="7">
        <f t="shared" si="1"/>
        <v>2132.5500000000002</v>
      </c>
      <c r="J70" s="12">
        <f t="shared" si="0"/>
        <v>18559.72</v>
      </c>
    </row>
    <row r="71" spans="1:10" x14ac:dyDescent="0.25">
      <c r="A71" s="3" t="s">
        <v>74</v>
      </c>
      <c r="B71" s="5">
        <f>0</f>
        <v>0</v>
      </c>
      <c r="C71" s="5">
        <f>0</f>
        <v>0</v>
      </c>
      <c r="D71" s="5">
        <f>0</f>
        <v>0</v>
      </c>
      <c r="E71" s="5">
        <f>0</f>
        <v>0</v>
      </c>
      <c r="F71" s="5">
        <f>0</f>
        <v>0</v>
      </c>
      <c r="G71" s="5">
        <f>0</f>
        <v>0</v>
      </c>
      <c r="H71" s="5">
        <f>0</f>
        <v>0</v>
      </c>
      <c r="I71" s="5">
        <f>0</f>
        <v>0</v>
      </c>
      <c r="J71" s="5">
        <f t="shared" si="0"/>
        <v>0</v>
      </c>
    </row>
    <row r="72" spans="1:10" x14ac:dyDescent="0.25">
      <c r="A72" s="3" t="s">
        <v>75</v>
      </c>
      <c r="B72" s="5">
        <f>225</f>
        <v>225</v>
      </c>
      <c r="C72" s="5">
        <f>5791.22</f>
        <v>5791.22</v>
      </c>
      <c r="D72" s="5">
        <f>0</f>
        <v>0</v>
      </c>
      <c r="E72" s="5">
        <f>0</f>
        <v>0</v>
      </c>
      <c r="F72" s="5">
        <f>0</f>
        <v>0</v>
      </c>
      <c r="G72" s="5">
        <f>0</f>
        <v>0</v>
      </c>
      <c r="H72" s="5">
        <f>0</f>
        <v>0</v>
      </c>
      <c r="I72" s="5">
        <f>0</f>
        <v>0</v>
      </c>
      <c r="J72" s="5">
        <f t="shared" ref="J72:J117" si="2">((((((((B72)+(C72))+(D72))+(E72))+(F72))+(G72))+(H72))+(I72))</f>
        <v>6016.22</v>
      </c>
    </row>
    <row r="73" spans="1:10" x14ac:dyDescent="0.25">
      <c r="A73" s="3" t="s">
        <v>76</v>
      </c>
      <c r="B73" s="5">
        <f>0</f>
        <v>0</v>
      </c>
      <c r="C73" s="5">
        <f>0</f>
        <v>0</v>
      </c>
      <c r="D73" s="5">
        <f>3483.55</f>
        <v>3483.55</v>
      </c>
      <c r="E73" s="5">
        <f>2272.16</f>
        <v>2272.16</v>
      </c>
      <c r="F73" s="5">
        <f>0</f>
        <v>0</v>
      </c>
      <c r="G73" s="5">
        <f>0</f>
        <v>0</v>
      </c>
      <c r="H73" s="5">
        <f>0</f>
        <v>0</v>
      </c>
      <c r="I73" s="5">
        <f>0</f>
        <v>0</v>
      </c>
      <c r="J73" s="5">
        <f t="shared" si="2"/>
        <v>5755.71</v>
      </c>
    </row>
    <row r="74" spans="1:10" x14ac:dyDescent="0.25">
      <c r="A74" s="3" t="s">
        <v>77</v>
      </c>
      <c r="B74" s="6">
        <f t="shared" ref="B74:I74" si="3">((B71)+(B72))+(B73)</f>
        <v>225</v>
      </c>
      <c r="C74" s="6">
        <f t="shared" si="3"/>
        <v>5791.22</v>
      </c>
      <c r="D74" s="6">
        <f t="shared" si="3"/>
        <v>3483.55</v>
      </c>
      <c r="E74" s="6">
        <f t="shared" si="3"/>
        <v>2272.16</v>
      </c>
      <c r="F74" s="6">
        <f t="shared" si="3"/>
        <v>0</v>
      </c>
      <c r="G74" s="6">
        <f t="shared" si="3"/>
        <v>0</v>
      </c>
      <c r="H74" s="6">
        <f t="shared" si="3"/>
        <v>0</v>
      </c>
      <c r="I74" s="7">
        <f t="shared" si="3"/>
        <v>0</v>
      </c>
      <c r="J74" s="12">
        <f t="shared" si="2"/>
        <v>11771.93</v>
      </c>
    </row>
    <row r="75" spans="1:10" x14ac:dyDescent="0.25">
      <c r="A75" s="3" t="s">
        <v>78</v>
      </c>
      <c r="B75" s="5">
        <f>0</f>
        <v>0</v>
      </c>
      <c r="C75" s="5">
        <f>0</f>
        <v>0</v>
      </c>
      <c r="D75" s="5">
        <f>0</f>
        <v>0</v>
      </c>
      <c r="E75" s="5">
        <f>0</f>
        <v>0</v>
      </c>
      <c r="F75" s="5">
        <f>0</f>
        <v>0</v>
      </c>
      <c r="G75" s="5">
        <f>0</f>
        <v>0</v>
      </c>
      <c r="H75" s="5">
        <f>0</f>
        <v>0</v>
      </c>
      <c r="I75" s="5">
        <f>0</f>
        <v>0</v>
      </c>
      <c r="J75" s="5">
        <f t="shared" si="2"/>
        <v>0</v>
      </c>
    </row>
    <row r="76" spans="1:10" x14ac:dyDescent="0.25">
      <c r="A76" s="3" t="s">
        <v>79</v>
      </c>
      <c r="B76" s="5">
        <f>30</f>
        <v>30</v>
      </c>
      <c r="C76" s="5">
        <f>0</f>
        <v>0</v>
      </c>
      <c r="D76" s="5">
        <f>0</f>
        <v>0</v>
      </c>
      <c r="E76" s="5">
        <f>322</f>
        <v>322</v>
      </c>
      <c r="F76" s="5">
        <f>0</f>
        <v>0</v>
      </c>
      <c r="G76" s="5">
        <f>0</f>
        <v>0</v>
      </c>
      <c r="H76" s="5">
        <f>0</f>
        <v>0</v>
      </c>
      <c r="I76" s="5">
        <f>0</f>
        <v>0</v>
      </c>
      <c r="J76" s="5">
        <f t="shared" si="2"/>
        <v>352</v>
      </c>
    </row>
    <row r="77" spans="1:10" x14ac:dyDescent="0.25">
      <c r="A77" s="3" t="s">
        <v>80</v>
      </c>
      <c r="B77" s="5">
        <f>569</f>
        <v>569</v>
      </c>
      <c r="C77" s="5">
        <f>157</f>
        <v>157</v>
      </c>
      <c r="D77" s="5">
        <f>220.6</f>
        <v>220.6</v>
      </c>
      <c r="E77" s="5">
        <f>375.86</f>
        <v>375.86</v>
      </c>
      <c r="F77" s="5">
        <f>493.64</f>
        <v>493.64</v>
      </c>
      <c r="G77" s="5">
        <f>329</f>
        <v>329</v>
      </c>
      <c r="H77" s="5">
        <f>750.5</f>
        <v>750.5</v>
      </c>
      <c r="I77" s="5">
        <f>0</f>
        <v>0</v>
      </c>
      <c r="J77" s="5">
        <f t="shared" si="2"/>
        <v>2895.6</v>
      </c>
    </row>
    <row r="78" spans="1:10" x14ac:dyDescent="0.25">
      <c r="A78" s="3" t="s">
        <v>81</v>
      </c>
      <c r="B78" s="5">
        <f>616.45</f>
        <v>616.45000000000005</v>
      </c>
      <c r="C78" s="5">
        <f>1289.91</f>
        <v>1289.9100000000001</v>
      </c>
      <c r="D78" s="5">
        <f>568.85</f>
        <v>568.85</v>
      </c>
      <c r="E78" s="5">
        <f>860.85</f>
        <v>860.85</v>
      </c>
      <c r="F78" s="5">
        <f>605.36</f>
        <v>605.36</v>
      </c>
      <c r="G78" s="5">
        <f>827.4</f>
        <v>827.4</v>
      </c>
      <c r="H78" s="5">
        <f>902.1</f>
        <v>902.1</v>
      </c>
      <c r="I78" s="5">
        <f>0</f>
        <v>0</v>
      </c>
      <c r="J78" s="5">
        <f t="shared" si="2"/>
        <v>5670.92</v>
      </c>
    </row>
    <row r="79" spans="1:10" x14ac:dyDescent="0.25">
      <c r="A79" s="3" t="s">
        <v>82</v>
      </c>
      <c r="B79" s="5">
        <f>163.9</f>
        <v>163.9</v>
      </c>
      <c r="C79" s="5">
        <f>124.05</f>
        <v>124.05</v>
      </c>
      <c r="D79" s="5">
        <f>145</f>
        <v>145</v>
      </c>
      <c r="E79" s="5">
        <f>198.8</f>
        <v>198.8</v>
      </c>
      <c r="F79" s="5">
        <f>142.25</f>
        <v>142.25</v>
      </c>
      <c r="G79" s="5">
        <f>248.28</f>
        <v>248.28</v>
      </c>
      <c r="H79" s="5">
        <f>285.9</f>
        <v>285.89999999999998</v>
      </c>
      <c r="I79" s="5">
        <f>0</f>
        <v>0</v>
      </c>
      <c r="J79" s="5">
        <f t="shared" si="2"/>
        <v>1308.1799999999998</v>
      </c>
    </row>
    <row r="80" spans="1:10" x14ac:dyDescent="0.25">
      <c r="A80" s="3" t="s">
        <v>83</v>
      </c>
      <c r="B80" s="6">
        <f t="shared" ref="B80:I80" si="4">((((B75)+(B76))+(B77))+(B78))+(B79)</f>
        <v>1379.3500000000001</v>
      </c>
      <c r="C80" s="6">
        <f t="shared" si="4"/>
        <v>1570.96</v>
      </c>
      <c r="D80" s="6">
        <f t="shared" si="4"/>
        <v>934.45</v>
      </c>
      <c r="E80" s="6">
        <f t="shared" si="4"/>
        <v>1757.51</v>
      </c>
      <c r="F80" s="6">
        <f t="shared" si="4"/>
        <v>1241.25</v>
      </c>
      <c r="G80" s="6">
        <f t="shared" si="4"/>
        <v>1404.68</v>
      </c>
      <c r="H80" s="6">
        <f t="shared" si="4"/>
        <v>1938.5</v>
      </c>
      <c r="I80" s="7">
        <f t="shared" si="4"/>
        <v>0</v>
      </c>
      <c r="J80" s="12">
        <f t="shared" si="2"/>
        <v>10226.700000000001</v>
      </c>
    </row>
    <row r="81" spans="1:10" x14ac:dyDescent="0.25">
      <c r="A81" s="3" t="s">
        <v>84</v>
      </c>
      <c r="B81" s="6">
        <f t="shared" ref="B81:I81" si="5">((B70)+(B74))+(B80)</f>
        <v>3562.84</v>
      </c>
      <c r="C81" s="6">
        <f t="shared" si="5"/>
        <v>10852.93</v>
      </c>
      <c r="D81" s="6">
        <f t="shared" si="5"/>
        <v>5531.8</v>
      </c>
      <c r="E81" s="6">
        <f t="shared" si="5"/>
        <v>7357.07</v>
      </c>
      <c r="F81" s="6">
        <f t="shared" si="5"/>
        <v>2790.1000000000004</v>
      </c>
      <c r="G81" s="6">
        <f t="shared" si="5"/>
        <v>4941.5600000000004</v>
      </c>
      <c r="H81" s="6">
        <f t="shared" si="5"/>
        <v>3389.5</v>
      </c>
      <c r="I81" s="7">
        <f t="shared" si="5"/>
        <v>2132.5500000000002</v>
      </c>
      <c r="J81" s="12">
        <f t="shared" si="2"/>
        <v>40558.35</v>
      </c>
    </row>
    <row r="82" spans="1:10" x14ac:dyDescent="0.25">
      <c r="A82" s="3" t="s">
        <v>85</v>
      </c>
      <c r="B82" s="6">
        <f t="shared" ref="B82:I82" si="6">(B81)-(0)</f>
        <v>3562.84</v>
      </c>
      <c r="C82" s="6">
        <f t="shared" si="6"/>
        <v>10852.93</v>
      </c>
      <c r="D82" s="6">
        <f t="shared" si="6"/>
        <v>5531.8</v>
      </c>
      <c r="E82" s="6">
        <f t="shared" si="6"/>
        <v>7357.07</v>
      </c>
      <c r="F82" s="6">
        <f t="shared" si="6"/>
        <v>2790.1000000000004</v>
      </c>
      <c r="G82" s="6">
        <f t="shared" si="6"/>
        <v>4941.5600000000004</v>
      </c>
      <c r="H82" s="6">
        <f t="shared" si="6"/>
        <v>3389.5</v>
      </c>
      <c r="I82" s="7">
        <f t="shared" si="6"/>
        <v>2132.5500000000002</v>
      </c>
      <c r="J82" s="12">
        <f t="shared" si="2"/>
        <v>40558.35</v>
      </c>
    </row>
    <row r="83" spans="1:10" x14ac:dyDescent="0.25">
      <c r="A83" s="3" t="s">
        <v>86</v>
      </c>
      <c r="B83" s="4"/>
      <c r="C83" s="4"/>
      <c r="D83" s="4"/>
      <c r="E83" s="4"/>
      <c r="F83" s="4"/>
      <c r="G83" s="4"/>
      <c r="H83" s="4"/>
      <c r="I83" s="4"/>
      <c r="J83" s="5">
        <f t="shared" si="2"/>
        <v>0</v>
      </c>
    </row>
    <row r="84" spans="1:10" x14ac:dyDescent="0.25">
      <c r="A84" s="3" t="s">
        <v>87</v>
      </c>
      <c r="B84" s="5">
        <f>0</f>
        <v>0</v>
      </c>
      <c r="C84" s="5">
        <f>0</f>
        <v>0</v>
      </c>
      <c r="D84" s="5">
        <f>0</f>
        <v>0</v>
      </c>
      <c r="E84" s="5">
        <f>610</f>
        <v>610</v>
      </c>
      <c r="F84" s="5">
        <f>0</f>
        <v>0</v>
      </c>
      <c r="G84" s="5">
        <f>0</f>
        <v>0</v>
      </c>
      <c r="H84" s="5">
        <f>0</f>
        <v>0</v>
      </c>
      <c r="I84" s="5">
        <f>0</f>
        <v>0</v>
      </c>
      <c r="J84" s="5">
        <f t="shared" si="2"/>
        <v>610</v>
      </c>
    </row>
    <row r="85" spans="1:10" x14ac:dyDescent="0.25">
      <c r="A85" s="3" t="s">
        <v>88</v>
      </c>
      <c r="B85" s="5">
        <f>0</f>
        <v>0</v>
      </c>
      <c r="C85" s="5">
        <f>0</f>
        <v>0</v>
      </c>
      <c r="D85" s="5">
        <f>0</f>
        <v>0</v>
      </c>
      <c r="E85" s="5">
        <f>849</f>
        <v>849</v>
      </c>
      <c r="F85" s="5">
        <f>0</f>
        <v>0</v>
      </c>
      <c r="G85" s="5">
        <f>0</f>
        <v>0</v>
      </c>
      <c r="H85" s="5">
        <f>0</f>
        <v>0</v>
      </c>
      <c r="I85" s="5">
        <f>0</f>
        <v>0</v>
      </c>
      <c r="J85" s="5">
        <f t="shared" si="2"/>
        <v>849</v>
      </c>
    </row>
    <row r="86" spans="1:10" x14ac:dyDescent="0.25">
      <c r="A86" s="3" t="s">
        <v>89</v>
      </c>
      <c r="B86" s="5">
        <f>0</f>
        <v>0</v>
      </c>
      <c r="C86" s="5">
        <f>0</f>
        <v>0</v>
      </c>
      <c r="D86" s="5">
        <f>0</f>
        <v>0</v>
      </c>
      <c r="E86" s="5">
        <f>0</f>
        <v>0</v>
      </c>
      <c r="F86" s="5">
        <f>0</f>
        <v>0</v>
      </c>
      <c r="G86" s="5">
        <f>0</f>
        <v>0</v>
      </c>
      <c r="H86" s="5">
        <f>0</f>
        <v>0</v>
      </c>
      <c r="I86" s="5">
        <f>0</f>
        <v>0</v>
      </c>
      <c r="J86" s="5">
        <f t="shared" si="2"/>
        <v>0</v>
      </c>
    </row>
    <row r="87" spans="1:10" x14ac:dyDescent="0.25">
      <c r="A87" s="3" t="s">
        <v>90</v>
      </c>
      <c r="B87" s="5">
        <f>425</f>
        <v>425</v>
      </c>
      <c r="C87" s="5">
        <f>568.98</f>
        <v>568.98</v>
      </c>
      <c r="D87" s="5">
        <f>0</f>
        <v>0</v>
      </c>
      <c r="E87" s="5">
        <f>0</f>
        <v>0</v>
      </c>
      <c r="F87" s="5">
        <f>30.39</f>
        <v>30.39</v>
      </c>
      <c r="G87" s="5">
        <f>0</f>
        <v>0</v>
      </c>
      <c r="H87" s="5">
        <f>0</f>
        <v>0</v>
      </c>
      <c r="I87" s="5">
        <f>0</f>
        <v>0</v>
      </c>
      <c r="J87" s="5">
        <f t="shared" si="2"/>
        <v>1024.3700000000001</v>
      </c>
    </row>
    <row r="88" spans="1:10" x14ac:dyDescent="0.25">
      <c r="A88" s="3" t="s">
        <v>91</v>
      </c>
      <c r="B88" s="5">
        <f>0</f>
        <v>0</v>
      </c>
      <c r="C88" s="5">
        <f>0</f>
        <v>0</v>
      </c>
      <c r="D88" s="5">
        <f>1174.99</f>
        <v>1174.99</v>
      </c>
      <c r="E88" s="5">
        <f>3630</f>
        <v>3630</v>
      </c>
      <c r="F88" s="5">
        <f>0</f>
        <v>0</v>
      </c>
      <c r="G88" s="5">
        <f>0</f>
        <v>0</v>
      </c>
      <c r="H88" s="5">
        <f>0</f>
        <v>0</v>
      </c>
      <c r="I88" s="5">
        <f>0</f>
        <v>0</v>
      </c>
      <c r="J88" s="5">
        <f t="shared" si="2"/>
        <v>4804.99</v>
      </c>
    </row>
    <row r="89" spans="1:10" x14ac:dyDescent="0.25">
      <c r="A89" s="3" t="s">
        <v>92</v>
      </c>
      <c r="B89" s="6">
        <f t="shared" ref="B89:I89" si="7">((B86)+(B87))+(B88)</f>
        <v>425</v>
      </c>
      <c r="C89" s="6">
        <f t="shared" si="7"/>
        <v>568.98</v>
      </c>
      <c r="D89" s="6">
        <f t="shared" si="7"/>
        <v>1174.99</v>
      </c>
      <c r="E89" s="6">
        <f t="shared" si="7"/>
        <v>3630</v>
      </c>
      <c r="F89" s="6">
        <f t="shared" si="7"/>
        <v>30.39</v>
      </c>
      <c r="G89" s="6">
        <f t="shared" si="7"/>
        <v>0</v>
      </c>
      <c r="H89" s="6">
        <f t="shared" si="7"/>
        <v>0</v>
      </c>
      <c r="I89" s="6">
        <f t="shared" si="7"/>
        <v>0</v>
      </c>
      <c r="J89" s="12">
        <f t="shared" si="2"/>
        <v>5829.3600000000006</v>
      </c>
    </row>
    <row r="90" spans="1:10" x14ac:dyDescent="0.25">
      <c r="A90" s="3" t="s">
        <v>93</v>
      </c>
      <c r="B90" s="5">
        <f>687.67</f>
        <v>687.67</v>
      </c>
      <c r="C90" s="5">
        <f>1555.14</f>
        <v>1555.14</v>
      </c>
      <c r="D90" s="5">
        <f>217.69</f>
        <v>217.69</v>
      </c>
      <c r="E90" s="5">
        <f>1010.7</f>
        <v>1010.7</v>
      </c>
      <c r="F90" s="5">
        <f>302.4</f>
        <v>302.39999999999998</v>
      </c>
      <c r="G90" s="5">
        <f>608.6</f>
        <v>608.6</v>
      </c>
      <c r="H90" s="5">
        <f>1484.72</f>
        <v>1484.72</v>
      </c>
      <c r="I90" s="5">
        <f>55</f>
        <v>55</v>
      </c>
      <c r="J90" s="5">
        <f t="shared" si="2"/>
        <v>5921.92</v>
      </c>
    </row>
    <row r="91" spans="1:10" x14ac:dyDescent="0.25">
      <c r="A91" s="3" t="s">
        <v>94</v>
      </c>
      <c r="B91" s="5">
        <f>119.95</f>
        <v>119.95</v>
      </c>
      <c r="C91" s="5">
        <f>425.56</f>
        <v>425.56</v>
      </c>
      <c r="D91" s="5">
        <f>0</f>
        <v>0</v>
      </c>
      <c r="E91" s="5">
        <f>0</f>
        <v>0</v>
      </c>
      <c r="F91" s="5">
        <f>0</f>
        <v>0</v>
      </c>
      <c r="G91" s="5">
        <f>0</f>
        <v>0</v>
      </c>
      <c r="H91" s="5">
        <f>734.83</f>
        <v>734.83</v>
      </c>
      <c r="I91" s="5">
        <f>164.32</f>
        <v>164.32</v>
      </c>
      <c r="J91" s="5">
        <f t="shared" si="2"/>
        <v>1444.66</v>
      </c>
    </row>
    <row r="92" spans="1:10" x14ac:dyDescent="0.25">
      <c r="A92" s="3" t="s">
        <v>95</v>
      </c>
      <c r="B92" s="5">
        <f>0</f>
        <v>0</v>
      </c>
      <c r="C92" s="5">
        <f>0</f>
        <v>0</v>
      </c>
      <c r="D92" s="5">
        <f>0</f>
        <v>0</v>
      </c>
      <c r="E92" s="5">
        <f>0</f>
        <v>0</v>
      </c>
      <c r="F92" s="5">
        <f>0</f>
        <v>0</v>
      </c>
      <c r="G92" s="5">
        <f>0</f>
        <v>0</v>
      </c>
      <c r="H92" s="5">
        <f>1.95</f>
        <v>1.95</v>
      </c>
      <c r="I92" s="5">
        <f>0</f>
        <v>0</v>
      </c>
      <c r="J92" s="5">
        <f t="shared" si="2"/>
        <v>1.95</v>
      </c>
    </row>
    <row r="93" spans="1:10" x14ac:dyDescent="0.25">
      <c r="A93" s="3" t="s">
        <v>96</v>
      </c>
      <c r="B93" s="5">
        <f>0</f>
        <v>0</v>
      </c>
      <c r="C93" s="5">
        <f>131.12</f>
        <v>131.12</v>
      </c>
      <c r="D93" s="5">
        <f>157.89</f>
        <v>157.88999999999999</v>
      </c>
      <c r="E93" s="5">
        <f>37</f>
        <v>37</v>
      </c>
      <c r="F93" s="5">
        <f>195.76</f>
        <v>195.76</v>
      </c>
      <c r="G93" s="5">
        <f>26.25</f>
        <v>26.25</v>
      </c>
      <c r="H93" s="5">
        <f>0</f>
        <v>0</v>
      </c>
      <c r="I93" s="5">
        <f>18.32</f>
        <v>18.32</v>
      </c>
      <c r="J93" s="5">
        <f t="shared" si="2"/>
        <v>566.34</v>
      </c>
    </row>
    <row r="94" spans="1:10" x14ac:dyDescent="0.25">
      <c r="A94" s="3" t="s">
        <v>97</v>
      </c>
      <c r="B94" s="5">
        <f>23.2</f>
        <v>23.2</v>
      </c>
      <c r="C94" s="5">
        <f>0</f>
        <v>0</v>
      </c>
      <c r="D94" s="5">
        <f>0</f>
        <v>0</v>
      </c>
      <c r="E94" s="5">
        <f>46.4</f>
        <v>46.4</v>
      </c>
      <c r="F94" s="5">
        <f>0</f>
        <v>0</v>
      </c>
      <c r="G94" s="5">
        <f>0</f>
        <v>0</v>
      </c>
      <c r="H94" s="5">
        <f>0</f>
        <v>0</v>
      </c>
      <c r="I94" s="5">
        <f>0</f>
        <v>0</v>
      </c>
      <c r="J94" s="5">
        <f t="shared" si="2"/>
        <v>69.599999999999994</v>
      </c>
    </row>
    <row r="95" spans="1:10" x14ac:dyDescent="0.25">
      <c r="A95" s="3" t="s">
        <v>98</v>
      </c>
      <c r="B95" s="5">
        <f>7.49</f>
        <v>7.49</v>
      </c>
      <c r="C95" s="5">
        <f>301.19</f>
        <v>301.19</v>
      </c>
      <c r="D95" s="5">
        <f>89.18</f>
        <v>89.18</v>
      </c>
      <c r="E95" s="5">
        <f>14.99</f>
        <v>14.99</v>
      </c>
      <c r="F95" s="5">
        <f>14.99</f>
        <v>14.99</v>
      </c>
      <c r="G95" s="5">
        <f>14.99</f>
        <v>14.99</v>
      </c>
      <c r="H95" s="5">
        <f>14.99</f>
        <v>14.99</v>
      </c>
      <c r="I95" s="5">
        <f>14.99</f>
        <v>14.99</v>
      </c>
      <c r="J95" s="5">
        <f t="shared" si="2"/>
        <v>472.81000000000006</v>
      </c>
    </row>
    <row r="96" spans="1:10" x14ac:dyDescent="0.25">
      <c r="A96" s="3" t="s">
        <v>99</v>
      </c>
      <c r="B96" s="6">
        <f t="shared" ref="B96:I96" si="8">(((B92)+(B93))+(B94))+(B95)</f>
        <v>30.689999999999998</v>
      </c>
      <c r="C96" s="6">
        <f t="shared" si="8"/>
        <v>432.31</v>
      </c>
      <c r="D96" s="6">
        <f t="shared" si="8"/>
        <v>247.07</v>
      </c>
      <c r="E96" s="6">
        <f t="shared" si="8"/>
        <v>98.39</v>
      </c>
      <c r="F96" s="6">
        <f t="shared" si="8"/>
        <v>210.75</v>
      </c>
      <c r="G96" s="6">
        <f t="shared" si="8"/>
        <v>41.24</v>
      </c>
      <c r="H96" s="6">
        <f t="shared" si="8"/>
        <v>16.940000000000001</v>
      </c>
      <c r="I96" s="6">
        <f t="shared" si="8"/>
        <v>33.31</v>
      </c>
      <c r="J96" s="12">
        <f t="shared" si="2"/>
        <v>1110.6999999999998</v>
      </c>
    </row>
    <row r="97" spans="1:10" x14ac:dyDescent="0.25">
      <c r="A97" s="3" t="s">
        <v>100</v>
      </c>
      <c r="B97" s="5">
        <f>293.5</f>
        <v>293.5</v>
      </c>
      <c r="C97" s="5">
        <f>93.5</f>
        <v>93.5</v>
      </c>
      <c r="D97" s="5">
        <f>197.96</f>
        <v>197.96</v>
      </c>
      <c r="E97" s="5">
        <f>126.21</f>
        <v>126.21</v>
      </c>
      <c r="F97" s="5">
        <f>93.5</f>
        <v>93.5</v>
      </c>
      <c r="G97" s="5">
        <f>118.5</f>
        <v>118.5</v>
      </c>
      <c r="H97" s="5">
        <f>93.5</f>
        <v>93.5</v>
      </c>
      <c r="I97" s="5">
        <f>133.5</f>
        <v>133.5</v>
      </c>
      <c r="J97" s="5">
        <f t="shared" si="2"/>
        <v>1150.17</v>
      </c>
    </row>
    <row r="98" spans="1:10" x14ac:dyDescent="0.25">
      <c r="A98" s="3" t="s">
        <v>101</v>
      </c>
      <c r="B98" s="5">
        <f>164.54</f>
        <v>164.54</v>
      </c>
      <c r="C98" s="5">
        <f>168.08</f>
        <v>168.08</v>
      </c>
      <c r="D98" s="5">
        <f>233.44</f>
        <v>233.44</v>
      </c>
      <c r="E98" s="5">
        <f>152.43</f>
        <v>152.43</v>
      </c>
      <c r="F98" s="5">
        <f>155.02</f>
        <v>155.02000000000001</v>
      </c>
      <c r="G98" s="5">
        <f>149.75</f>
        <v>149.75</v>
      </c>
      <c r="H98" s="5">
        <f>130.49</f>
        <v>130.49</v>
      </c>
      <c r="I98" s="5">
        <f>134.69</f>
        <v>134.69</v>
      </c>
      <c r="J98" s="5">
        <f t="shared" si="2"/>
        <v>1288.44</v>
      </c>
    </row>
    <row r="99" spans="1:10" x14ac:dyDescent="0.25">
      <c r="A99" s="3" t="s">
        <v>102</v>
      </c>
      <c r="B99" s="5">
        <f>0</f>
        <v>0</v>
      </c>
      <c r="C99" s="5">
        <f>0</f>
        <v>0</v>
      </c>
      <c r="D99" s="5">
        <f>0</f>
        <v>0</v>
      </c>
      <c r="E99" s="5">
        <f>0</f>
        <v>0</v>
      </c>
      <c r="F99" s="5">
        <f>0</f>
        <v>0</v>
      </c>
      <c r="G99" s="5">
        <f>0</f>
        <v>0</v>
      </c>
      <c r="H99" s="5">
        <f>0</f>
        <v>0</v>
      </c>
      <c r="I99" s="5">
        <f>0</f>
        <v>0</v>
      </c>
      <c r="J99" s="5">
        <f t="shared" si="2"/>
        <v>0</v>
      </c>
    </row>
    <row r="100" spans="1:10" x14ac:dyDescent="0.25">
      <c r="A100" s="3" t="s">
        <v>103</v>
      </c>
      <c r="B100" s="5">
        <f>575</f>
        <v>575</v>
      </c>
      <c r="C100" s="5">
        <f>575</f>
        <v>575</v>
      </c>
      <c r="D100" s="5">
        <f>600</f>
        <v>600</v>
      </c>
      <c r="E100" s="5">
        <f>0</f>
        <v>0</v>
      </c>
      <c r="F100" s="5">
        <f>625</f>
        <v>625</v>
      </c>
      <c r="G100" s="5">
        <f>575</f>
        <v>575</v>
      </c>
      <c r="H100" s="5">
        <f>600</f>
        <v>600</v>
      </c>
      <c r="I100" s="5">
        <f>600</f>
        <v>600</v>
      </c>
      <c r="J100" s="5">
        <f t="shared" si="2"/>
        <v>4150</v>
      </c>
    </row>
    <row r="101" spans="1:10" x14ac:dyDescent="0.25">
      <c r="A101" s="3" t="s">
        <v>104</v>
      </c>
      <c r="B101" s="6">
        <f t="shared" ref="B101:I101" si="9">(B99)+(B100)</f>
        <v>575</v>
      </c>
      <c r="C101" s="6">
        <f t="shared" si="9"/>
        <v>575</v>
      </c>
      <c r="D101" s="6">
        <f t="shared" si="9"/>
        <v>600</v>
      </c>
      <c r="E101" s="6">
        <f t="shared" si="9"/>
        <v>0</v>
      </c>
      <c r="F101" s="6">
        <f t="shared" si="9"/>
        <v>625</v>
      </c>
      <c r="G101" s="6">
        <f t="shared" si="9"/>
        <v>575</v>
      </c>
      <c r="H101" s="6">
        <f t="shared" si="9"/>
        <v>600</v>
      </c>
      <c r="I101" s="6">
        <f t="shared" si="9"/>
        <v>600</v>
      </c>
      <c r="J101" s="12">
        <f t="shared" si="2"/>
        <v>4150</v>
      </c>
    </row>
    <row r="102" spans="1:10" x14ac:dyDescent="0.25">
      <c r="A102" s="3" t="s">
        <v>105</v>
      </c>
      <c r="B102" s="5">
        <f>1670.5</f>
        <v>1670.5</v>
      </c>
      <c r="C102" s="5">
        <f>1706.5</f>
        <v>1706.5</v>
      </c>
      <c r="D102" s="5">
        <f>2698.5</f>
        <v>2698.5</v>
      </c>
      <c r="E102" s="5">
        <f>1762.25</f>
        <v>1762.25</v>
      </c>
      <c r="F102" s="5">
        <f>1792</f>
        <v>1792</v>
      </c>
      <c r="G102" s="5">
        <f>1731.5</f>
        <v>1731.5</v>
      </c>
      <c r="H102" s="5">
        <f>1508.25</f>
        <v>1508.25</v>
      </c>
      <c r="I102" s="5">
        <f>1676</f>
        <v>1676</v>
      </c>
      <c r="J102" s="5">
        <f t="shared" si="2"/>
        <v>14545.5</v>
      </c>
    </row>
    <row r="103" spans="1:10" x14ac:dyDescent="0.25">
      <c r="A103" s="3" t="s">
        <v>106</v>
      </c>
      <c r="B103" s="5">
        <f>0</f>
        <v>0</v>
      </c>
      <c r="C103" s="5">
        <f>0</f>
        <v>0</v>
      </c>
      <c r="D103" s="5">
        <f>0</f>
        <v>0</v>
      </c>
      <c r="E103" s="5">
        <f>0</f>
        <v>0</v>
      </c>
      <c r="F103" s="5">
        <f>0</f>
        <v>0</v>
      </c>
      <c r="G103" s="5">
        <f>0</f>
        <v>0</v>
      </c>
      <c r="H103" s="5">
        <f>0</f>
        <v>0</v>
      </c>
      <c r="I103" s="5">
        <f>0</f>
        <v>0</v>
      </c>
      <c r="J103" s="5">
        <f t="shared" si="2"/>
        <v>0</v>
      </c>
    </row>
    <row r="104" spans="1:10" x14ac:dyDescent="0.25">
      <c r="A104" s="3" t="s">
        <v>107</v>
      </c>
      <c r="B104" s="5">
        <f>65</f>
        <v>65</v>
      </c>
      <c r="C104" s="5">
        <f>65</f>
        <v>65</v>
      </c>
      <c r="D104" s="5">
        <f>65</f>
        <v>65</v>
      </c>
      <c r="E104" s="5">
        <f>65</f>
        <v>65</v>
      </c>
      <c r="F104" s="5">
        <f>65</f>
        <v>65</v>
      </c>
      <c r="G104" s="5">
        <f>65</f>
        <v>65</v>
      </c>
      <c r="H104" s="5">
        <f>62.47</f>
        <v>62.47</v>
      </c>
      <c r="I104" s="5">
        <f>65</f>
        <v>65</v>
      </c>
      <c r="J104" s="5">
        <f t="shared" si="2"/>
        <v>517.47</v>
      </c>
    </row>
    <row r="105" spans="1:10" x14ac:dyDescent="0.25">
      <c r="A105" s="3" t="s">
        <v>108</v>
      </c>
      <c r="B105" s="5">
        <f>0</f>
        <v>0</v>
      </c>
      <c r="C105" s="5">
        <f>120.44</f>
        <v>120.44</v>
      </c>
      <c r="D105" s="5">
        <f>120.44</f>
        <v>120.44</v>
      </c>
      <c r="E105" s="5">
        <f>120.44</f>
        <v>120.44</v>
      </c>
      <c r="F105" s="5">
        <f>120.34</f>
        <v>120.34</v>
      </c>
      <c r="G105" s="5">
        <f>120.34</f>
        <v>120.34</v>
      </c>
      <c r="H105" s="5">
        <f>120.34</f>
        <v>120.34</v>
      </c>
      <c r="I105" s="5">
        <f>120.8</f>
        <v>120.8</v>
      </c>
      <c r="J105" s="5">
        <f t="shared" si="2"/>
        <v>843.14</v>
      </c>
    </row>
    <row r="106" spans="1:10" x14ac:dyDescent="0.25">
      <c r="A106" s="3" t="s">
        <v>109</v>
      </c>
      <c r="B106" s="6">
        <f t="shared" ref="B106:I106" si="10">((B103)+(B104))+(B105)</f>
        <v>65</v>
      </c>
      <c r="C106" s="6">
        <f t="shared" si="10"/>
        <v>185.44</v>
      </c>
      <c r="D106" s="6">
        <f t="shared" si="10"/>
        <v>185.44</v>
      </c>
      <c r="E106" s="6">
        <f t="shared" si="10"/>
        <v>185.44</v>
      </c>
      <c r="F106" s="6">
        <f t="shared" si="10"/>
        <v>185.34</v>
      </c>
      <c r="G106" s="6">
        <f t="shared" si="10"/>
        <v>185.34</v>
      </c>
      <c r="H106" s="6">
        <f t="shared" si="10"/>
        <v>182.81</v>
      </c>
      <c r="I106" s="6">
        <f t="shared" si="10"/>
        <v>185.8</v>
      </c>
      <c r="J106" s="12">
        <f t="shared" si="2"/>
        <v>1360.61</v>
      </c>
    </row>
    <row r="107" spans="1:10" x14ac:dyDescent="0.25">
      <c r="A107" s="3" t="s">
        <v>110</v>
      </c>
      <c r="B107" s="5">
        <f>26.78</f>
        <v>26.78</v>
      </c>
      <c r="C107" s="5">
        <f>0</f>
        <v>0</v>
      </c>
      <c r="D107" s="5">
        <f>34.66</f>
        <v>34.659999999999997</v>
      </c>
      <c r="E107" s="5">
        <f>24.32</f>
        <v>24.32</v>
      </c>
      <c r="F107" s="5">
        <f>23.77</f>
        <v>23.77</v>
      </c>
      <c r="G107" s="5">
        <f>24.32</f>
        <v>24.32</v>
      </c>
      <c r="H107" s="5">
        <f>23.79</f>
        <v>23.79</v>
      </c>
      <c r="I107" s="5">
        <f>24.32</f>
        <v>24.32</v>
      </c>
      <c r="J107" s="5">
        <f t="shared" si="2"/>
        <v>181.95999999999998</v>
      </c>
    </row>
    <row r="108" spans="1:10" x14ac:dyDescent="0.25">
      <c r="A108" s="3" t="s">
        <v>111</v>
      </c>
      <c r="B108" s="6">
        <f t="shared" ref="B108:I108" si="11">(((((((((((B84)+(B85))+(B89))+(B90))+(B91))+(B96))+(B97))+(B98))+(B101))+(B102))+(B106))+(B107)</f>
        <v>4058.6300000000006</v>
      </c>
      <c r="C108" s="6">
        <f t="shared" si="11"/>
        <v>5710.5099999999993</v>
      </c>
      <c r="D108" s="6">
        <f t="shared" si="11"/>
        <v>5589.7499999999991</v>
      </c>
      <c r="E108" s="6">
        <f t="shared" si="11"/>
        <v>8448.74</v>
      </c>
      <c r="F108" s="6">
        <f t="shared" si="11"/>
        <v>3418.17</v>
      </c>
      <c r="G108" s="6">
        <f t="shared" si="11"/>
        <v>3434.2500000000005</v>
      </c>
      <c r="H108" s="6">
        <f t="shared" si="11"/>
        <v>4775.3300000000008</v>
      </c>
      <c r="I108" s="6">
        <f t="shared" si="11"/>
        <v>3006.94</v>
      </c>
      <c r="J108" s="12">
        <f t="shared" si="2"/>
        <v>38442.32</v>
      </c>
    </row>
    <row r="109" spans="1:10" x14ac:dyDescent="0.25">
      <c r="A109" s="3" t="s">
        <v>112</v>
      </c>
      <c r="B109" s="6">
        <f t="shared" ref="B109:I109" si="12">(B82)-(B108)</f>
        <v>-495.79000000000042</v>
      </c>
      <c r="C109" s="6">
        <f t="shared" si="12"/>
        <v>5142.420000000001</v>
      </c>
      <c r="D109" s="6">
        <f t="shared" si="12"/>
        <v>-57.949999999998909</v>
      </c>
      <c r="E109" s="6">
        <f t="shared" si="12"/>
        <v>-1091.67</v>
      </c>
      <c r="F109" s="6">
        <f t="shared" si="12"/>
        <v>-628.06999999999971</v>
      </c>
      <c r="G109" s="6">
        <f t="shared" si="12"/>
        <v>1507.31</v>
      </c>
      <c r="H109" s="6">
        <f t="shared" si="12"/>
        <v>-1385.8300000000008</v>
      </c>
      <c r="I109" s="6">
        <f t="shared" si="12"/>
        <v>-874.38999999999987</v>
      </c>
      <c r="J109" s="12">
        <f t="shared" si="2"/>
        <v>2116.0300000000011</v>
      </c>
    </row>
    <row r="110" spans="1:10" x14ac:dyDescent="0.25">
      <c r="A110" s="3" t="s">
        <v>113</v>
      </c>
      <c r="B110" s="4"/>
      <c r="C110" s="4"/>
      <c r="D110" s="4"/>
      <c r="E110" s="4"/>
      <c r="F110" s="4"/>
      <c r="G110" s="4"/>
      <c r="H110" s="4"/>
      <c r="I110" s="4"/>
      <c r="J110" s="5">
        <f t="shared" si="2"/>
        <v>0</v>
      </c>
    </row>
    <row r="111" spans="1:10" x14ac:dyDescent="0.25">
      <c r="A111" s="3" t="s">
        <v>114</v>
      </c>
      <c r="B111" s="5">
        <f>0</f>
        <v>0</v>
      </c>
      <c r="C111" s="5">
        <f>0</f>
        <v>0</v>
      </c>
      <c r="D111" s="5">
        <f>0</f>
        <v>0</v>
      </c>
      <c r="E111" s="5">
        <f>0</f>
        <v>0</v>
      </c>
      <c r="F111" s="5">
        <f>0</f>
        <v>0</v>
      </c>
      <c r="G111" s="5">
        <f>40.32</f>
        <v>40.32</v>
      </c>
      <c r="H111" s="5">
        <f>0</f>
        <v>0</v>
      </c>
      <c r="I111" s="5">
        <f>0</f>
        <v>0</v>
      </c>
      <c r="J111" s="5">
        <f t="shared" si="2"/>
        <v>40.32</v>
      </c>
    </row>
    <row r="112" spans="1:10" x14ac:dyDescent="0.25">
      <c r="A112" s="3" t="s">
        <v>115</v>
      </c>
      <c r="B112" s="6">
        <f t="shared" ref="B112:I112" si="13">B111</f>
        <v>0</v>
      </c>
      <c r="C112" s="6">
        <f t="shared" si="13"/>
        <v>0</v>
      </c>
      <c r="D112" s="6">
        <f t="shared" si="13"/>
        <v>0</v>
      </c>
      <c r="E112" s="6">
        <f t="shared" si="13"/>
        <v>0</v>
      </c>
      <c r="F112" s="6">
        <f t="shared" si="13"/>
        <v>0</v>
      </c>
      <c r="G112" s="6">
        <f t="shared" si="13"/>
        <v>40.32</v>
      </c>
      <c r="H112" s="6">
        <f t="shared" si="13"/>
        <v>0</v>
      </c>
      <c r="I112" s="6">
        <f t="shared" si="13"/>
        <v>0</v>
      </c>
      <c r="J112" s="12">
        <f t="shared" si="2"/>
        <v>40.32</v>
      </c>
    </row>
    <row r="113" spans="1:10" x14ac:dyDescent="0.25">
      <c r="A113" s="3" t="s">
        <v>116</v>
      </c>
      <c r="B113" s="4"/>
      <c r="C113" s="4"/>
      <c r="D113" s="4"/>
      <c r="E113" s="4"/>
      <c r="F113" s="4"/>
      <c r="G113" s="4"/>
      <c r="H113" s="4"/>
      <c r="I113" s="4"/>
      <c r="J113" s="5">
        <f t="shared" si="2"/>
        <v>0</v>
      </c>
    </row>
    <row r="114" spans="1:10" x14ac:dyDescent="0.25">
      <c r="A114" s="3" t="s">
        <v>117</v>
      </c>
      <c r="B114" s="5">
        <f>22.32</f>
        <v>22.32</v>
      </c>
      <c r="C114" s="5">
        <f>19.61</f>
        <v>19.61</v>
      </c>
      <c r="D114" s="5">
        <f>17.1</f>
        <v>17.100000000000001</v>
      </c>
      <c r="E114" s="5">
        <f>27.74</f>
        <v>27.74</v>
      </c>
      <c r="F114" s="5">
        <f>26.43</f>
        <v>26.43</v>
      </c>
      <c r="G114" s="5">
        <f>24.52</f>
        <v>24.52</v>
      </c>
      <c r="H114" s="5">
        <f>24.24</f>
        <v>24.24</v>
      </c>
      <c r="I114" s="5">
        <f>0</f>
        <v>0</v>
      </c>
      <c r="J114" s="5">
        <f t="shared" si="2"/>
        <v>161.96</v>
      </c>
    </row>
    <row r="115" spans="1:10" x14ac:dyDescent="0.25">
      <c r="A115" s="3" t="s">
        <v>118</v>
      </c>
      <c r="B115" s="6">
        <f t="shared" ref="B115:I115" si="14">B114</f>
        <v>22.32</v>
      </c>
      <c r="C115" s="6">
        <f t="shared" si="14"/>
        <v>19.61</v>
      </c>
      <c r="D115" s="6">
        <f t="shared" si="14"/>
        <v>17.100000000000001</v>
      </c>
      <c r="E115" s="6">
        <f t="shared" si="14"/>
        <v>27.74</v>
      </c>
      <c r="F115" s="6">
        <f t="shared" si="14"/>
        <v>26.43</v>
      </c>
      <c r="G115" s="6">
        <f t="shared" si="14"/>
        <v>24.52</v>
      </c>
      <c r="H115" s="6">
        <f t="shared" si="14"/>
        <v>24.24</v>
      </c>
      <c r="I115" s="6">
        <f t="shared" si="14"/>
        <v>0</v>
      </c>
      <c r="J115" s="12">
        <f t="shared" si="2"/>
        <v>161.96</v>
      </c>
    </row>
    <row r="116" spans="1:10" x14ac:dyDescent="0.25">
      <c r="A116" s="3" t="s">
        <v>119</v>
      </c>
      <c r="B116" s="6">
        <f t="shared" ref="B116:I116" si="15">(B112)-(B115)</f>
        <v>-22.32</v>
      </c>
      <c r="C116" s="6">
        <f t="shared" si="15"/>
        <v>-19.61</v>
      </c>
      <c r="D116" s="6">
        <f t="shared" si="15"/>
        <v>-17.100000000000001</v>
      </c>
      <c r="E116" s="6">
        <f t="shared" si="15"/>
        <v>-27.74</v>
      </c>
      <c r="F116" s="6">
        <f t="shared" si="15"/>
        <v>-26.43</v>
      </c>
      <c r="G116" s="6">
        <f t="shared" si="15"/>
        <v>15.8</v>
      </c>
      <c r="H116" s="6">
        <f t="shared" si="15"/>
        <v>-24.24</v>
      </c>
      <c r="I116" s="6">
        <f t="shared" si="15"/>
        <v>0</v>
      </c>
      <c r="J116" s="12">
        <f t="shared" si="2"/>
        <v>-121.63999999999999</v>
      </c>
    </row>
    <row r="117" spans="1:10" x14ac:dyDescent="0.25">
      <c r="A117" s="3" t="s">
        <v>120</v>
      </c>
      <c r="B117" s="7">
        <f t="shared" ref="B117:I117" si="16">(B109)+(B116)</f>
        <v>-518.11000000000047</v>
      </c>
      <c r="C117" s="7">
        <f t="shared" si="16"/>
        <v>5122.8100000000013</v>
      </c>
      <c r="D117" s="7">
        <f t="shared" si="16"/>
        <v>-75.049999999998903</v>
      </c>
      <c r="E117" s="7">
        <f t="shared" si="16"/>
        <v>-1119.4100000000001</v>
      </c>
      <c r="F117" s="7">
        <f t="shared" si="16"/>
        <v>-654.49999999999966</v>
      </c>
      <c r="G117" s="7">
        <f t="shared" si="16"/>
        <v>1523.11</v>
      </c>
      <c r="H117" s="7">
        <f t="shared" si="16"/>
        <v>-1410.0700000000008</v>
      </c>
      <c r="I117" s="7">
        <f t="shared" si="16"/>
        <v>-874.38999999999987</v>
      </c>
      <c r="J117" s="12">
        <f t="shared" si="2"/>
        <v>1994.3900000000017</v>
      </c>
    </row>
    <row r="118" spans="1:10" x14ac:dyDescent="0.25">
      <c r="A118" s="3"/>
      <c r="B118" s="4"/>
      <c r="C118" s="4"/>
      <c r="D118" s="4"/>
      <c r="E118" s="4"/>
      <c r="F118" s="4"/>
      <c r="G118" s="4"/>
      <c r="H118" s="4"/>
      <c r="I118" s="4"/>
      <c r="J118" s="4"/>
    </row>
    <row r="121" spans="1:10" x14ac:dyDescent="0.25">
      <c r="A121" s="8" t="s">
        <v>121</v>
      </c>
      <c r="B121" s="9"/>
      <c r="C121" s="9"/>
      <c r="D121" s="9"/>
      <c r="E121" s="9"/>
      <c r="F121" s="9"/>
      <c r="G121" s="9"/>
      <c r="H121" s="9"/>
      <c r="I121" s="9"/>
      <c r="J121" s="9"/>
    </row>
  </sheetData>
  <mergeCells count="4">
    <mergeCell ref="A121:J121"/>
    <mergeCell ref="A1:J1"/>
    <mergeCell ref="A2:J2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 by 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John Fry</cp:lastModifiedBy>
  <dcterms:created xsi:type="dcterms:W3CDTF">2022-09-25T13:48:31Z</dcterms:created>
  <dcterms:modified xsi:type="dcterms:W3CDTF">2022-09-25T13:52:09Z</dcterms:modified>
</cp:coreProperties>
</file>